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3 (4)" sheetId="2" r:id="rId2"/>
  </sheets>
  <definedNames/>
  <calcPr fullCalcOnLoad="1"/>
</workbook>
</file>

<file path=xl/sharedStrings.xml><?xml version="1.0" encoding="utf-8"?>
<sst xmlns="http://schemas.openxmlformats.org/spreadsheetml/2006/main" count="131" uniqueCount="126">
  <si>
    <t xml:space="preserve"> </t>
  </si>
  <si>
    <t>Статьи затрат</t>
  </si>
  <si>
    <t>Содержание и текущий ремонт жилья</t>
  </si>
  <si>
    <t>1. Конструктивные элементы</t>
  </si>
  <si>
    <t xml:space="preserve">(кровля, фасад, межэтажные лестницы, клетки, чердачные помещения, подвалы) </t>
  </si>
  <si>
    <t>2. Внутридомовые инженерные сети и оборудование</t>
  </si>
  <si>
    <t xml:space="preserve">(системы холодного и горячего водоснабжения, теплоснабжения,канализации, </t>
  </si>
  <si>
    <t>вентиляции, эл. снабжения)</t>
  </si>
  <si>
    <t xml:space="preserve">3. Благоустройство и санитарное содержание жилых </t>
  </si>
  <si>
    <t>домов и придомовых территорий</t>
  </si>
  <si>
    <t>3.1. Содержание придомовых территорий</t>
  </si>
  <si>
    <t>3.3. Обслуживание мусоропроводов</t>
  </si>
  <si>
    <t>3.5. Дератизация, дезинсекция</t>
  </si>
  <si>
    <t>ИТОГО расходы по содержанию и текущему ремонту жилья</t>
  </si>
  <si>
    <t>3.2. Уборка лестничных клеток общежитий</t>
  </si>
  <si>
    <t xml:space="preserve">   в т.ч. текущий ремонт лифтов</t>
  </si>
  <si>
    <t>Доходы</t>
  </si>
  <si>
    <t>в т.ч. текущий ремонт</t>
  </si>
  <si>
    <t>3.4.  Освещение мест общего пользования</t>
  </si>
  <si>
    <t xml:space="preserve">            силовая энергия лифтов</t>
  </si>
  <si>
    <t xml:space="preserve">     по содержанию и текущему ремонту на</t>
  </si>
  <si>
    <t xml:space="preserve"> Содержание  дежурных служб, устранение аварий</t>
  </si>
  <si>
    <t xml:space="preserve">        работы по заявкам населения, профосмотр, подготовка к зиме,прочие работы</t>
  </si>
  <si>
    <t xml:space="preserve">           Отчет о  доходах и расходах </t>
  </si>
  <si>
    <t>Фактическое поступление льгот</t>
  </si>
  <si>
    <t>Фактическое поступление средств от населения</t>
  </si>
  <si>
    <t xml:space="preserve">4. Общеэксплуатационные расходы </t>
  </si>
  <si>
    <t>5.Вывоз ТБО</t>
  </si>
  <si>
    <t xml:space="preserve">6.Комплексное обслуживание лифтов </t>
  </si>
  <si>
    <t>7. НДС</t>
  </si>
  <si>
    <t>Директор ООО "Жилищник"</t>
  </si>
  <si>
    <t>Полезная площадь дома,кв.м.</t>
  </si>
  <si>
    <t>3.6. Транспортные расходы</t>
  </si>
  <si>
    <t>итого</t>
  </si>
  <si>
    <t xml:space="preserve"> задолженность  населения</t>
  </si>
  <si>
    <t>руб.в месяц</t>
  </si>
  <si>
    <t>%,выполнения</t>
  </si>
  <si>
    <t>Остаток средств (+), перерасход средств (-) предыдущего периода</t>
  </si>
  <si>
    <t>Остаток средств (+), перерасход средств (-) месяца</t>
  </si>
  <si>
    <t>Остаток средств (+), перерасход средств (-) с нач.года</t>
  </si>
  <si>
    <t>Норматив</t>
  </si>
  <si>
    <t>Факт</t>
  </si>
  <si>
    <t>жилом доме  Карбышева 3б за 9 месяцев 2006 г.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</si>
  <si>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</si>
  <si>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</si>
  <si>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</si>
  <si>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</si>
  <si>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</si>
  <si>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</si>
  <si>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</si>
  <si>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</si>
  <si>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</si>
  <si>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</si>
  <si>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</si>
  <si>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</si>
  <si>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</si>
  <si>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</si>
  <si>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</si>
  <si>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</si>
  <si>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</si>
  <si>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</si>
  <si>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</si>
  <si>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</si>
  <si>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</si>
  <si>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</si>
  <si>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</si>
  <si>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</si>
  <si>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</si>
  <si>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</si>
  <si>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</si>
  <si>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</si>
  <si>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</si>
  <si>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</si>
  <si>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</si>
  <si>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</si>
  <si>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</si>
  <si>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</si>
  <si>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</si>
  <si>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</si>
  <si>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</si>
  <si>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</si>
  <si>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</si>
  <si>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</si>
  <si>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</si>
  <si>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</si>
  <si>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</si>
  <si>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</si>
  <si>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</si>
  <si>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</si>
  <si>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</si>
  <si>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</si>
  <si>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</si>
  <si>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</si>
  <si>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</si>
  <si>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</si>
  <si>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</si>
  <si>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</si>
  <si>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</si>
  <si>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</si>
  <si>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</si>
  <si>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</si>
  <si>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</si>
  <si>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</si>
  <si>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</si>
  <si>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</si>
  <si>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</si>
  <si>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</si>
  <si>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</si>
  <si>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</si>
  <si>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</si>
  <si>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</si>
  <si>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</si>
  <si>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</si>
  <si>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</si>
  <si>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</si>
  <si>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Р.Ф. Миненкова</t>
  </si>
  <si>
    <t>1.5. Техническое обследование систем вентиляции</t>
  </si>
  <si>
    <t xml:space="preserve">Монтаж системы регулирования отопления </t>
  </si>
  <si>
    <t>Защита стеновой панели гидрофобизотором</t>
  </si>
  <si>
    <t xml:space="preserve">Ремонт козырьков </t>
  </si>
  <si>
    <t>Акт выполненных работ  за январь -  декабрь 2018 года</t>
  </si>
  <si>
    <t>Остаток (перерасход) переходящий на 01.01.2019 года</t>
  </si>
  <si>
    <t>Поверка и ремонт ПУ</t>
  </si>
  <si>
    <t xml:space="preserve">Промывка теплообменника </t>
  </si>
  <si>
    <t>Герметизация  межпанельных стыков</t>
  </si>
  <si>
    <t xml:space="preserve">Замена комплекта термопреобразователей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</si>
</sst>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33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6" xfId="0" applyFont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7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31" xfId="0" applyNumberFormat="1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182" fontId="0" fillId="0" borderId="17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42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22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2" fontId="5" fillId="0" borderId="35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2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9" xfId="0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2" fontId="5" fillId="0" borderId="32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13" xfId="0" applyFont="1" applyBorder="1" applyAlignment="1">
      <alignment/>
    </xf>
    <xf numFmtId="2" fontId="0" fillId="0" borderId="3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52">
      <selection activeCell="L8" sqref="L8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4.421875" style="0" customWidth="1"/>
    <col min="8" max="8" width="14.57421875" style="0" customWidth="1"/>
    <col min="9" max="9" width="13.00390625" style="0" customWidth="1"/>
    <col min="10" max="10" width="13.8515625" style="0" customWidth="1"/>
    <col min="11" max="11" width="12.140625" style="0" customWidth="1"/>
    <col min="12" max="12" width="12.57421875" style="0" customWidth="1"/>
  </cols>
  <sheetData>
    <row r="1" spans="1:11" ht="13.5" customHeight="1">
      <c r="A1" s="1"/>
      <c r="B1" s="1"/>
      <c r="C1" s="10" t="s">
        <v>120</v>
      </c>
      <c r="D1" s="10"/>
      <c r="E1" s="10"/>
      <c r="F1" s="10"/>
      <c r="G1" s="58"/>
      <c r="H1" s="58"/>
      <c r="K1">
        <v>12</v>
      </c>
    </row>
    <row r="2" spans="1:15" ht="13.5" customHeight="1" thickBot="1">
      <c r="A2" s="1"/>
      <c r="B2" s="10"/>
      <c r="C2" s="50" t="s">
        <v>91</v>
      </c>
      <c r="D2" s="50"/>
      <c r="E2" s="50"/>
      <c r="F2" s="50"/>
      <c r="G2" s="50" t="s">
        <v>108</v>
      </c>
      <c r="H2" s="50"/>
      <c r="O2" s="58"/>
    </row>
    <row r="3" spans="1:11" ht="13.5" customHeight="1" thickBot="1">
      <c r="A3" s="53"/>
      <c r="B3" s="19" t="s">
        <v>31</v>
      </c>
      <c r="C3" s="19"/>
      <c r="D3" s="19"/>
      <c r="E3" s="8"/>
      <c r="F3" s="45"/>
      <c r="G3" s="120">
        <v>4764.6</v>
      </c>
      <c r="H3" s="131"/>
      <c r="I3" s="58"/>
      <c r="J3" s="58"/>
      <c r="K3" s="59"/>
    </row>
    <row r="4" spans="1:10" ht="13.5" customHeight="1" thickBot="1">
      <c r="A4" s="53"/>
      <c r="B4" s="19" t="s">
        <v>43</v>
      </c>
      <c r="C4" s="19"/>
      <c r="D4" s="19"/>
      <c r="E4" s="8"/>
      <c r="F4" s="113"/>
      <c r="G4" s="138">
        <v>15.2</v>
      </c>
      <c r="H4" s="132"/>
      <c r="I4" s="3"/>
      <c r="J4" s="72"/>
    </row>
    <row r="5" spans="1:10" ht="13.5" customHeight="1" thickBot="1">
      <c r="A5" s="7"/>
      <c r="B5" s="8" t="s">
        <v>0</v>
      </c>
      <c r="C5" s="19" t="s">
        <v>64</v>
      </c>
      <c r="D5" s="8"/>
      <c r="E5" s="8"/>
      <c r="F5" s="8"/>
      <c r="G5" s="121"/>
      <c r="H5" s="132" t="s">
        <v>109</v>
      </c>
      <c r="I5" s="3"/>
      <c r="J5" s="3"/>
    </row>
    <row r="6" spans="1:10" ht="13.5" customHeight="1">
      <c r="A6" s="102" t="s">
        <v>111</v>
      </c>
      <c r="B6" s="4"/>
      <c r="C6" s="4"/>
      <c r="D6" s="4"/>
      <c r="E6" s="4"/>
      <c r="F6" s="4"/>
      <c r="G6" s="119">
        <v>114715.24</v>
      </c>
      <c r="H6" s="133">
        <v>0</v>
      </c>
      <c r="I6" s="3"/>
      <c r="J6" s="3"/>
    </row>
    <row r="7" spans="1:8" ht="13.5" customHeight="1">
      <c r="A7" s="6" t="s">
        <v>112</v>
      </c>
      <c r="B7" s="6"/>
      <c r="C7" s="6"/>
      <c r="D7" s="6"/>
      <c r="E7" s="6"/>
      <c r="F7" s="6"/>
      <c r="G7" s="117">
        <v>68333.16</v>
      </c>
      <c r="H7" s="60">
        <v>8182.12</v>
      </c>
    </row>
    <row r="8" spans="1:8" ht="13.5" customHeight="1">
      <c r="A8" s="17" t="s">
        <v>92</v>
      </c>
      <c r="B8" s="4"/>
      <c r="C8" s="4"/>
      <c r="D8" s="4"/>
      <c r="E8" s="4"/>
      <c r="F8" s="4"/>
      <c r="G8" s="55">
        <v>863183.68</v>
      </c>
      <c r="H8" s="61">
        <v>90323.56</v>
      </c>
    </row>
    <row r="9" spans="1:8" ht="13.5" customHeight="1">
      <c r="A9" s="14" t="s">
        <v>70</v>
      </c>
      <c r="B9" s="6"/>
      <c r="C9" s="6"/>
      <c r="D9" s="6"/>
      <c r="E9" s="6"/>
      <c r="F9" s="6"/>
      <c r="G9" s="117">
        <v>845676.01</v>
      </c>
      <c r="H9" s="60">
        <v>88250.57</v>
      </c>
    </row>
    <row r="10" spans="1:8" ht="13.5" customHeight="1">
      <c r="A10" s="14" t="s">
        <v>93</v>
      </c>
      <c r="B10" s="6"/>
      <c r="C10" s="6"/>
      <c r="D10" s="6"/>
      <c r="E10" s="6"/>
      <c r="F10" s="6"/>
      <c r="G10" s="117">
        <f>SUM(G7+G8-G9)</f>
        <v>85840.83000000007</v>
      </c>
      <c r="H10" s="60">
        <f>SUM(H7+H8-H9)</f>
        <v>10255.109999999986</v>
      </c>
    </row>
    <row r="11" spans="1:8" ht="13.5" customHeight="1">
      <c r="A11" s="14" t="s">
        <v>113</v>
      </c>
      <c r="B11" s="6"/>
      <c r="C11" s="6"/>
      <c r="D11" s="6"/>
      <c r="E11" s="6"/>
      <c r="F11" s="6"/>
      <c r="G11" s="117">
        <v>1500</v>
      </c>
      <c r="H11" s="60"/>
    </row>
    <row r="12" spans="1:8" ht="13.5" customHeight="1">
      <c r="A12" s="14" t="s">
        <v>94</v>
      </c>
      <c r="B12" s="6"/>
      <c r="C12" s="6"/>
      <c r="D12" s="6"/>
      <c r="E12" s="6"/>
      <c r="F12" s="6"/>
      <c r="G12" s="117">
        <v>18000</v>
      </c>
      <c r="H12" s="60"/>
    </row>
    <row r="13" spans="1:8" ht="13.5" customHeight="1">
      <c r="A13" s="14" t="s">
        <v>95</v>
      </c>
      <c r="B13" s="6"/>
      <c r="C13" s="6"/>
      <c r="D13" s="6"/>
      <c r="E13" s="6"/>
      <c r="F13" s="6"/>
      <c r="G13" s="117">
        <v>18000</v>
      </c>
      <c r="H13" s="60"/>
    </row>
    <row r="14" spans="1:8" ht="13.5" customHeight="1" thickBot="1">
      <c r="A14" s="15" t="s">
        <v>96</v>
      </c>
      <c r="B14" s="3"/>
      <c r="C14" s="3"/>
      <c r="D14" s="3"/>
      <c r="E14" s="3"/>
      <c r="F14" s="3"/>
      <c r="G14" s="118">
        <f>SUM(G11+G12-G13)</f>
        <v>1500</v>
      </c>
      <c r="H14" s="134"/>
    </row>
    <row r="15" spans="1:8" ht="13.5" customHeight="1" thickBot="1">
      <c r="A15" s="66" t="s">
        <v>44</v>
      </c>
      <c r="B15" s="8"/>
      <c r="C15" s="8"/>
      <c r="D15" s="8"/>
      <c r="E15" s="8"/>
      <c r="F15" s="8"/>
      <c r="G15" s="122">
        <f>G9+G13+H9</f>
        <v>951926.5800000001</v>
      </c>
      <c r="H15" s="63"/>
    </row>
    <row r="16" spans="1:8" ht="13.5" customHeight="1" thickBot="1">
      <c r="A16" s="7"/>
      <c r="B16" s="8" t="s">
        <v>0</v>
      </c>
      <c r="C16" s="19" t="s">
        <v>65</v>
      </c>
      <c r="D16" s="8"/>
      <c r="E16" s="8"/>
      <c r="F16" s="45"/>
      <c r="G16" s="123" t="s">
        <v>103</v>
      </c>
      <c r="H16" s="135"/>
    </row>
    <row r="17" spans="1:8" ht="13.5" customHeight="1">
      <c r="A17" s="24" t="s">
        <v>45</v>
      </c>
      <c r="B17" s="12"/>
      <c r="C17" s="12"/>
      <c r="D17" s="12"/>
      <c r="E17" s="12"/>
      <c r="F17" s="12"/>
      <c r="G17" s="57">
        <f>SUM(G19:G23)</f>
        <v>60207.76</v>
      </c>
      <c r="H17" s="81"/>
    </row>
    <row r="18" spans="1:8" ht="13.5" customHeight="1" thickBot="1">
      <c r="A18" s="79" t="s">
        <v>73</v>
      </c>
      <c r="B18" s="26"/>
      <c r="C18" s="26"/>
      <c r="D18" s="26"/>
      <c r="E18" s="26"/>
      <c r="F18" s="26"/>
      <c r="G18" s="82"/>
      <c r="H18" s="136"/>
    </row>
    <row r="19" spans="1:8" ht="13.5" customHeight="1">
      <c r="A19" s="17" t="s">
        <v>46</v>
      </c>
      <c r="B19" s="4"/>
      <c r="C19" s="4"/>
      <c r="D19" s="4"/>
      <c r="E19" s="4"/>
      <c r="F19" s="4"/>
      <c r="G19" s="54">
        <v>33713.55</v>
      </c>
      <c r="H19" s="144"/>
    </row>
    <row r="20" spans="1:8" ht="13.5" customHeight="1">
      <c r="A20" s="14" t="s">
        <v>71</v>
      </c>
      <c r="B20" s="6"/>
      <c r="C20" s="6"/>
      <c r="D20" s="6"/>
      <c r="E20" s="6"/>
      <c r="F20" s="6"/>
      <c r="G20" s="55">
        <f>ROUND(G19*0.202,2)</f>
        <v>6810.14</v>
      </c>
      <c r="H20" s="116"/>
    </row>
    <row r="21" spans="1:8" ht="13.5" customHeight="1">
      <c r="A21" s="14" t="s">
        <v>47</v>
      </c>
      <c r="B21" s="6"/>
      <c r="C21" s="3"/>
      <c r="D21" s="3"/>
      <c r="E21" s="3"/>
      <c r="F21" s="3"/>
      <c r="G21" s="55">
        <v>8912.76</v>
      </c>
      <c r="H21" s="116"/>
    </row>
    <row r="22" spans="1:8" ht="13.5" customHeight="1" thickBot="1">
      <c r="A22" s="17" t="s">
        <v>79</v>
      </c>
      <c r="B22" s="4"/>
      <c r="C22" s="6"/>
      <c r="D22" s="6"/>
      <c r="E22" s="6"/>
      <c r="F22" s="6"/>
      <c r="G22" s="54">
        <v>2211.31</v>
      </c>
      <c r="H22" s="75"/>
    </row>
    <row r="23" spans="1:8" ht="13.5" customHeight="1" thickBot="1">
      <c r="A23" s="14" t="s">
        <v>116</v>
      </c>
      <c r="B23" s="6"/>
      <c r="C23" s="23"/>
      <c r="D23" s="6"/>
      <c r="E23" s="6"/>
      <c r="F23" s="6"/>
      <c r="G23" s="56">
        <v>8560</v>
      </c>
      <c r="H23" s="65"/>
    </row>
    <row r="24" spans="1:8" ht="13.5" customHeight="1">
      <c r="A24" s="24" t="s">
        <v>48</v>
      </c>
      <c r="B24" s="12"/>
      <c r="C24" s="12"/>
      <c r="D24" s="12"/>
      <c r="E24" s="12"/>
      <c r="F24" s="78"/>
      <c r="G24" s="81">
        <f>SUM(G26:G31)</f>
        <v>201828.91999999998</v>
      </c>
      <c r="H24" s="81"/>
    </row>
    <row r="25" spans="1:8" ht="13.5" customHeight="1" thickBot="1">
      <c r="A25" s="25" t="s">
        <v>66</v>
      </c>
      <c r="B25" s="26"/>
      <c r="C25" s="26"/>
      <c r="D25" s="26"/>
      <c r="E25" s="26"/>
      <c r="F25" s="80"/>
      <c r="G25" s="83"/>
      <c r="H25" s="83"/>
    </row>
    <row r="26" spans="1:8" ht="13.5" customHeight="1">
      <c r="A26" s="15" t="s">
        <v>69</v>
      </c>
      <c r="B26" s="3"/>
      <c r="C26" s="3"/>
      <c r="D26" s="3"/>
      <c r="E26" s="3"/>
      <c r="F26" s="3"/>
      <c r="G26" s="65">
        <v>59515.26</v>
      </c>
      <c r="H26" s="125"/>
    </row>
    <row r="27" spans="1:8" ht="13.5" customHeight="1">
      <c r="A27" s="14" t="s">
        <v>72</v>
      </c>
      <c r="B27" s="6"/>
      <c r="C27" s="6"/>
      <c r="D27" s="6"/>
      <c r="E27" s="6"/>
      <c r="F27" s="6"/>
      <c r="G27" s="61">
        <f>ROUND(G26*0.202,2)</f>
        <v>12022.08</v>
      </c>
      <c r="H27" s="116"/>
    </row>
    <row r="28" spans="1:8" ht="13.5" customHeight="1">
      <c r="A28" s="15" t="s">
        <v>49</v>
      </c>
      <c r="B28" s="3"/>
      <c r="C28" s="3"/>
      <c r="D28" s="3"/>
      <c r="E28" s="3"/>
      <c r="F28" s="3"/>
      <c r="G28" s="65">
        <v>58609.05</v>
      </c>
      <c r="H28" s="65"/>
    </row>
    <row r="29" spans="1:8" ht="13.5" customHeight="1">
      <c r="A29" s="14" t="s">
        <v>62</v>
      </c>
      <c r="B29" s="6"/>
      <c r="C29" s="6"/>
      <c r="D29" s="6"/>
      <c r="E29" s="6"/>
      <c r="F29" s="6"/>
      <c r="G29" s="74">
        <v>1430.79</v>
      </c>
      <c r="H29" s="65"/>
    </row>
    <row r="30" spans="1:8" ht="13.5" customHeight="1">
      <c r="A30" s="14" t="s">
        <v>63</v>
      </c>
      <c r="B30" s="6"/>
      <c r="C30" s="6"/>
      <c r="D30" s="6"/>
      <c r="E30" s="6"/>
      <c r="F30" s="52"/>
      <c r="G30" s="61">
        <v>46251.74</v>
      </c>
      <c r="H30" s="116"/>
    </row>
    <row r="31" spans="1:8" ht="13.5" customHeight="1" thickBot="1">
      <c r="A31" s="15" t="s">
        <v>80</v>
      </c>
      <c r="B31" s="3"/>
      <c r="C31" s="3"/>
      <c r="D31" s="3"/>
      <c r="E31" s="3"/>
      <c r="F31" s="3"/>
      <c r="G31" s="75">
        <v>24000</v>
      </c>
      <c r="H31" s="75"/>
    </row>
    <row r="32" spans="1:8" ht="13.5" customHeight="1" thickBot="1">
      <c r="A32" s="92" t="s">
        <v>67</v>
      </c>
      <c r="B32" s="93"/>
      <c r="C32" s="93"/>
      <c r="D32" s="93"/>
      <c r="E32" s="93"/>
      <c r="F32" s="94"/>
      <c r="G32" s="73">
        <f>G33+G39+G44+G49+G54+G55+G56</f>
        <v>253532.92677999998</v>
      </c>
      <c r="H32" s="73"/>
    </row>
    <row r="33" spans="1:8" ht="13.5" customHeight="1">
      <c r="A33" s="84" t="s">
        <v>50</v>
      </c>
      <c r="B33" s="91"/>
      <c r="C33" s="91"/>
      <c r="D33" s="91"/>
      <c r="E33" s="91"/>
      <c r="F33" s="91"/>
      <c r="G33" s="85">
        <f>SUM(G34:G38)</f>
        <v>106461.69678</v>
      </c>
      <c r="H33" s="126"/>
    </row>
    <row r="34" spans="1:8" ht="13.5" customHeight="1">
      <c r="A34" s="15" t="s">
        <v>75</v>
      </c>
      <c r="B34" s="3"/>
      <c r="C34" s="3"/>
      <c r="D34" s="3"/>
      <c r="E34" s="3"/>
      <c r="F34" s="3"/>
      <c r="G34" s="65">
        <v>84779.39</v>
      </c>
      <c r="H34" s="65"/>
    </row>
    <row r="35" spans="1:8" ht="13.5" customHeight="1">
      <c r="A35" s="14" t="s">
        <v>74</v>
      </c>
      <c r="B35" s="6"/>
      <c r="C35" s="6"/>
      <c r="D35" s="6"/>
      <c r="E35" s="6"/>
      <c r="F35" s="6"/>
      <c r="G35" s="61">
        <f>G34*0.202</f>
        <v>17125.43678</v>
      </c>
      <c r="H35" s="61"/>
    </row>
    <row r="36" spans="1:8" ht="13.5" customHeight="1">
      <c r="A36" s="14" t="s">
        <v>86</v>
      </c>
      <c r="B36" s="6"/>
      <c r="C36" s="6"/>
      <c r="D36" s="6"/>
      <c r="E36" s="6"/>
      <c r="F36" s="6"/>
      <c r="G36" s="61">
        <v>323.53</v>
      </c>
      <c r="H36" s="61"/>
    </row>
    <row r="37" spans="1:8" ht="13.5" customHeight="1">
      <c r="A37" s="15" t="s">
        <v>51</v>
      </c>
      <c r="B37" s="3"/>
      <c r="C37" s="3"/>
      <c r="D37" s="3"/>
      <c r="E37" s="3"/>
      <c r="F37" s="3"/>
      <c r="G37" s="65">
        <v>2885.16</v>
      </c>
      <c r="H37" s="65"/>
    </row>
    <row r="38" spans="1:8" ht="13.5" customHeight="1">
      <c r="A38" s="14" t="s">
        <v>52</v>
      </c>
      <c r="B38" s="6"/>
      <c r="C38" s="6"/>
      <c r="D38" s="6"/>
      <c r="E38" s="6"/>
      <c r="F38" s="6"/>
      <c r="G38" s="61">
        <v>1348.18</v>
      </c>
      <c r="H38" s="61"/>
    </row>
    <row r="39" spans="1:8" ht="13.5" customHeight="1">
      <c r="A39" s="86" t="s">
        <v>53</v>
      </c>
      <c r="B39" s="90"/>
      <c r="C39" s="90"/>
      <c r="D39" s="90"/>
      <c r="E39" s="90"/>
      <c r="F39" s="90"/>
      <c r="G39" s="87">
        <f>SUM(G40:G43)</f>
        <v>0</v>
      </c>
      <c r="H39" s="87"/>
    </row>
    <row r="40" spans="1:8" ht="13.5" customHeight="1">
      <c r="A40" s="14" t="s">
        <v>54</v>
      </c>
      <c r="B40" s="6"/>
      <c r="C40" s="6"/>
      <c r="D40" s="6"/>
      <c r="E40" s="6"/>
      <c r="F40" s="6"/>
      <c r="G40" s="61">
        <v>0</v>
      </c>
      <c r="H40" s="61"/>
    </row>
    <row r="41" spans="1:8" ht="13.5" customHeight="1">
      <c r="A41" s="15" t="s">
        <v>76</v>
      </c>
      <c r="B41" s="3"/>
      <c r="C41" s="3"/>
      <c r="D41" s="3"/>
      <c r="E41" s="3"/>
      <c r="F41" s="3"/>
      <c r="G41" s="61">
        <f>G40*0.202</f>
        <v>0</v>
      </c>
      <c r="H41" s="61"/>
    </row>
    <row r="42" spans="1:8" ht="13.5" customHeight="1">
      <c r="A42" s="14" t="s">
        <v>55</v>
      </c>
      <c r="B42" s="6"/>
      <c r="C42" s="6"/>
      <c r="D42" s="6"/>
      <c r="E42" s="6"/>
      <c r="F42" s="6"/>
      <c r="G42" s="60">
        <v>0</v>
      </c>
      <c r="H42" s="60"/>
    </row>
    <row r="43" spans="1:8" ht="13.5" customHeight="1">
      <c r="A43" s="15" t="s">
        <v>56</v>
      </c>
      <c r="B43" s="3"/>
      <c r="C43" s="3"/>
      <c r="D43" s="3"/>
      <c r="E43" s="3"/>
      <c r="F43" s="3"/>
      <c r="G43" s="65">
        <v>0</v>
      </c>
      <c r="H43" s="65"/>
    </row>
    <row r="44" spans="1:8" ht="13.5" customHeight="1">
      <c r="A44" s="76" t="s">
        <v>77</v>
      </c>
      <c r="B44" s="88"/>
      <c r="C44" s="88"/>
      <c r="D44" s="88"/>
      <c r="E44" s="88"/>
      <c r="F44" s="88"/>
      <c r="G44" s="89">
        <f>SUM(G45:G48)</f>
        <v>145259.09999999998</v>
      </c>
      <c r="H44" s="89"/>
    </row>
    <row r="45" spans="1:8" ht="13.5" customHeight="1">
      <c r="A45" s="13" t="s">
        <v>57</v>
      </c>
      <c r="B45" s="2"/>
      <c r="C45" s="2"/>
      <c r="D45" s="2"/>
      <c r="E45" s="2"/>
      <c r="F45" s="2"/>
      <c r="G45" s="62">
        <v>119624.39</v>
      </c>
      <c r="H45" s="62"/>
    </row>
    <row r="46" spans="1:8" ht="13.5" customHeight="1">
      <c r="A46" s="14" t="s">
        <v>78</v>
      </c>
      <c r="B46" s="6"/>
      <c r="C46" s="6"/>
      <c r="D46" s="6"/>
      <c r="E46" s="6"/>
      <c r="F46" s="6"/>
      <c r="G46" s="60">
        <f>ROUND(G45*0.202,2)</f>
        <v>24164.13</v>
      </c>
      <c r="H46" s="60"/>
    </row>
    <row r="47" spans="1:8" ht="13.5" customHeight="1">
      <c r="A47" s="14" t="s">
        <v>58</v>
      </c>
      <c r="B47" s="6"/>
      <c r="C47" s="6"/>
      <c r="D47" s="6"/>
      <c r="E47" s="6"/>
      <c r="F47" s="6"/>
      <c r="G47" s="64">
        <v>287.71</v>
      </c>
      <c r="H47" s="64"/>
    </row>
    <row r="48" spans="1:8" ht="13.5" customHeight="1">
      <c r="A48" s="17" t="s">
        <v>59</v>
      </c>
      <c r="B48" s="4"/>
      <c r="C48" s="4"/>
      <c r="D48" s="4"/>
      <c r="E48" s="4"/>
      <c r="F48" s="4"/>
      <c r="G48" s="64">
        <v>1182.87</v>
      </c>
      <c r="H48" s="64"/>
    </row>
    <row r="49" spans="1:8" ht="13.5" customHeight="1">
      <c r="A49" s="84" t="s">
        <v>81</v>
      </c>
      <c r="B49" s="91"/>
      <c r="C49" s="91"/>
      <c r="D49" s="91"/>
      <c r="E49" s="91"/>
      <c r="F49" s="91"/>
      <c r="G49" s="85">
        <f>SUM(G50+G51+G52+G53)</f>
        <v>0</v>
      </c>
      <c r="H49" s="85"/>
    </row>
    <row r="50" spans="1:8" ht="13.5" customHeight="1">
      <c r="A50" s="13" t="s">
        <v>84</v>
      </c>
      <c r="B50" s="2"/>
      <c r="C50" s="2"/>
      <c r="D50" s="2"/>
      <c r="E50" s="2"/>
      <c r="F50" s="2"/>
      <c r="G50" s="64">
        <v>0</v>
      </c>
      <c r="H50" s="64"/>
    </row>
    <row r="51" spans="1:8" ht="13.5" customHeight="1">
      <c r="A51" s="14" t="s">
        <v>82</v>
      </c>
      <c r="B51" s="6"/>
      <c r="C51" s="6"/>
      <c r="D51" s="6"/>
      <c r="E51" s="6"/>
      <c r="F51" s="6"/>
      <c r="G51" s="64">
        <f>ROUND(G50*0.202,2)</f>
        <v>0</v>
      </c>
      <c r="H51" s="64"/>
    </row>
    <row r="52" spans="1:8" ht="13.5" customHeight="1">
      <c r="A52" s="14" t="s">
        <v>85</v>
      </c>
      <c r="B52" s="6"/>
      <c r="C52" s="6"/>
      <c r="D52" s="6"/>
      <c r="E52" s="6"/>
      <c r="F52" s="6"/>
      <c r="G52" s="64">
        <v>0</v>
      </c>
      <c r="H52" s="64"/>
    </row>
    <row r="53" spans="1:8" ht="13.5" customHeight="1">
      <c r="A53" s="17" t="s">
        <v>83</v>
      </c>
      <c r="B53" s="4"/>
      <c r="C53" s="4"/>
      <c r="D53" s="4"/>
      <c r="E53" s="4"/>
      <c r="F53" s="4"/>
      <c r="G53" s="64">
        <v>0</v>
      </c>
      <c r="H53" s="64"/>
    </row>
    <row r="54" spans="1:8" ht="13.5" customHeight="1">
      <c r="A54" s="84" t="s">
        <v>87</v>
      </c>
      <c r="B54" s="91"/>
      <c r="C54" s="91"/>
      <c r="D54" s="91"/>
      <c r="E54" s="91"/>
      <c r="F54" s="91"/>
      <c r="G54" s="85">
        <v>0</v>
      </c>
      <c r="H54" s="85"/>
    </row>
    <row r="55" spans="1:8" ht="13.5" customHeight="1">
      <c r="A55" s="84" t="s">
        <v>88</v>
      </c>
      <c r="B55" s="91"/>
      <c r="C55" s="91"/>
      <c r="D55" s="91"/>
      <c r="E55" s="91"/>
      <c r="F55" s="91"/>
      <c r="G55" s="89">
        <v>252.45</v>
      </c>
      <c r="H55" s="89"/>
    </row>
    <row r="56" spans="1:8" ht="13.5" customHeight="1" thickBot="1">
      <c r="A56" s="86" t="s">
        <v>89</v>
      </c>
      <c r="B56" s="90"/>
      <c r="C56" s="90"/>
      <c r="D56" s="90"/>
      <c r="E56" s="90"/>
      <c r="F56" s="90"/>
      <c r="G56" s="103">
        <v>1559.68</v>
      </c>
      <c r="H56" s="127"/>
    </row>
    <row r="57" spans="1:8" ht="13.5" customHeight="1">
      <c r="A57" s="20" t="s">
        <v>68</v>
      </c>
      <c r="B57" s="21"/>
      <c r="C57" s="21"/>
      <c r="D57" s="21"/>
      <c r="E57" s="21"/>
      <c r="F57" s="21"/>
      <c r="G57" s="104">
        <v>33161.65</v>
      </c>
      <c r="H57" s="104"/>
    </row>
    <row r="58" spans="1:8" ht="13.5" customHeight="1" thickBot="1">
      <c r="A58" s="95" t="s">
        <v>97</v>
      </c>
      <c r="B58" s="96"/>
      <c r="C58" s="96"/>
      <c r="D58" s="96"/>
      <c r="E58" s="96"/>
      <c r="F58" s="96"/>
      <c r="G58" s="105">
        <v>0</v>
      </c>
      <c r="H58" s="128"/>
    </row>
    <row r="59" spans="1:8" ht="13.5" customHeight="1" thickBot="1">
      <c r="A59" s="27" t="s">
        <v>98</v>
      </c>
      <c r="B59" s="8"/>
      <c r="C59" s="8"/>
      <c r="D59" s="8"/>
      <c r="E59" s="8"/>
      <c r="F59" s="8"/>
      <c r="G59" s="106">
        <f>ROUND(G3*1.37*K1,2)</f>
        <v>78330.02</v>
      </c>
      <c r="H59" s="145"/>
    </row>
    <row r="60" spans="1:8" ht="13.5" customHeight="1" thickBot="1">
      <c r="A60" s="27" t="s">
        <v>99</v>
      </c>
      <c r="B60" s="8"/>
      <c r="C60" s="8"/>
      <c r="D60" s="8"/>
      <c r="E60" s="8"/>
      <c r="F60" s="8"/>
      <c r="G60" s="106">
        <v>0</v>
      </c>
      <c r="H60" s="145"/>
    </row>
    <row r="61" spans="1:8" ht="13.5" customHeight="1">
      <c r="A61" s="24" t="s">
        <v>100</v>
      </c>
      <c r="B61" s="12"/>
      <c r="C61" s="12"/>
      <c r="D61" s="12"/>
      <c r="E61" s="12"/>
      <c r="F61" s="12"/>
      <c r="G61" s="104">
        <f>ROUND((G9+G13+H9)*20%,2)</f>
        <v>190385.32</v>
      </c>
      <c r="H61" s="104"/>
    </row>
    <row r="62" spans="1:8" ht="13.5" customHeight="1" thickBot="1">
      <c r="A62" s="25" t="s">
        <v>90</v>
      </c>
      <c r="B62" s="26"/>
      <c r="C62" s="26"/>
      <c r="D62" s="26"/>
      <c r="E62" s="26"/>
      <c r="F62" s="26"/>
      <c r="G62" s="77"/>
      <c r="H62" s="77"/>
    </row>
    <row r="63" spans="1:8" ht="13.5" customHeight="1" thickBot="1">
      <c r="A63" s="97" t="s">
        <v>105</v>
      </c>
      <c r="B63" s="8"/>
      <c r="C63" s="8"/>
      <c r="D63" s="8"/>
      <c r="E63" s="8"/>
      <c r="F63" s="8"/>
      <c r="G63" s="107">
        <f>(G9+G13+H9)*1%</f>
        <v>9519.265800000001</v>
      </c>
      <c r="H63" s="139"/>
    </row>
    <row r="64" spans="1:8" ht="13.5" customHeight="1" thickBot="1">
      <c r="A64" s="97" t="s">
        <v>106</v>
      </c>
      <c r="B64" s="8"/>
      <c r="C64" s="8"/>
      <c r="D64" s="8"/>
      <c r="E64" s="8"/>
      <c r="F64" s="8"/>
      <c r="G64" s="107">
        <v>10287.51</v>
      </c>
      <c r="H64" s="107"/>
    </row>
    <row r="65" spans="1:8" s="58" customFormat="1" ht="13.5" customHeight="1" thickBot="1">
      <c r="A65" s="97" t="s">
        <v>101</v>
      </c>
      <c r="B65" s="8"/>
      <c r="C65" s="8"/>
      <c r="D65" s="8"/>
      <c r="E65" s="8"/>
      <c r="F65" s="8"/>
      <c r="G65" s="107">
        <f>SUM(G66:G73)</f>
        <v>238699.62000000002</v>
      </c>
      <c r="H65" s="107"/>
    </row>
    <row r="66" spans="1:8" s="59" customFormat="1" ht="13.5" customHeight="1">
      <c r="A66" s="141" t="s">
        <v>122</v>
      </c>
      <c r="B66" s="71"/>
      <c r="C66" s="71"/>
      <c r="D66" s="71"/>
      <c r="E66" s="71"/>
      <c r="F66" s="71"/>
      <c r="G66" s="142">
        <v>6676</v>
      </c>
      <c r="H66" s="143"/>
    </row>
    <row r="67" spans="1:8" s="59" customFormat="1" ht="13.5" customHeight="1">
      <c r="A67" s="70" t="s">
        <v>117</v>
      </c>
      <c r="B67" s="71"/>
      <c r="C67" s="71"/>
      <c r="D67" s="71"/>
      <c r="E67" s="71"/>
      <c r="F67" s="71"/>
      <c r="G67" s="111">
        <v>133093.38</v>
      </c>
      <c r="H67" s="129"/>
    </row>
    <row r="68" spans="1:8" s="59" customFormat="1" ht="13.5" customHeight="1">
      <c r="A68" s="114" t="s">
        <v>118</v>
      </c>
      <c r="B68" s="115"/>
      <c r="C68" s="115"/>
      <c r="D68" s="115"/>
      <c r="E68" s="115"/>
      <c r="F68" s="115"/>
      <c r="G68" s="124">
        <v>9528.84</v>
      </c>
      <c r="H68" s="130"/>
    </row>
    <row r="69" spans="1:8" s="59" customFormat="1" ht="13.5" customHeight="1">
      <c r="A69" s="114" t="s">
        <v>123</v>
      </c>
      <c r="B69" s="115"/>
      <c r="C69" s="115"/>
      <c r="D69" s="115"/>
      <c r="E69" s="115"/>
      <c r="F69" s="115"/>
      <c r="G69" s="124">
        <v>37800</v>
      </c>
      <c r="H69" s="130"/>
    </row>
    <row r="70" spans="1:8" s="59" customFormat="1" ht="13.5" customHeight="1">
      <c r="A70" s="114" t="s">
        <v>119</v>
      </c>
      <c r="B70" s="115"/>
      <c r="C70" s="115"/>
      <c r="D70" s="115"/>
      <c r="E70" s="115"/>
      <c r="F70" s="115"/>
      <c r="G70" s="124">
        <v>19582.2</v>
      </c>
      <c r="H70" s="130"/>
    </row>
    <row r="71" spans="1:8" s="59" customFormat="1" ht="13.5" customHeight="1">
      <c r="A71" s="114" t="s">
        <v>124</v>
      </c>
      <c r="B71" s="115"/>
      <c r="C71" s="115"/>
      <c r="D71" s="115"/>
      <c r="E71" s="115"/>
      <c r="F71" s="115"/>
      <c r="G71" s="124">
        <v>28206.2</v>
      </c>
      <c r="H71" s="130"/>
    </row>
    <row r="72" spans="1:8" s="59" customFormat="1" ht="13.5" customHeight="1">
      <c r="A72" s="114" t="s">
        <v>125</v>
      </c>
      <c r="B72" s="115"/>
      <c r="C72" s="115"/>
      <c r="D72" s="115"/>
      <c r="E72" s="115"/>
      <c r="F72" s="115"/>
      <c r="G72" s="124">
        <v>3813</v>
      </c>
      <c r="H72" s="130"/>
    </row>
    <row r="73" spans="1:8" s="59" customFormat="1" ht="13.5" customHeight="1" thickBot="1">
      <c r="A73" s="114"/>
      <c r="B73" s="115"/>
      <c r="C73" s="115"/>
      <c r="D73" s="115"/>
      <c r="E73" s="115"/>
      <c r="F73" s="140"/>
      <c r="G73" s="124">
        <v>0</v>
      </c>
      <c r="H73" s="130"/>
    </row>
    <row r="74" spans="1:8" ht="13.5" customHeight="1">
      <c r="A74" s="99" t="s">
        <v>102</v>
      </c>
      <c r="B74" s="100"/>
      <c r="C74" s="100"/>
      <c r="D74" s="100"/>
      <c r="E74" s="100"/>
      <c r="F74" s="101"/>
      <c r="G74" s="110">
        <v>0</v>
      </c>
      <c r="H74" s="108"/>
    </row>
    <row r="75" spans="1:8" ht="13.5" customHeight="1" thickBot="1">
      <c r="A75" s="42" t="s">
        <v>104</v>
      </c>
      <c r="B75" s="98"/>
      <c r="C75" s="98"/>
      <c r="D75" s="98"/>
      <c r="E75" s="98"/>
      <c r="F75" s="98"/>
      <c r="G75" s="112">
        <f>ROUND(G74*0.2,2)</f>
        <v>0</v>
      </c>
      <c r="H75" s="137"/>
    </row>
    <row r="76" spans="1:8" ht="13.5" customHeight="1" thickBot="1">
      <c r="A76" s="42" t="s">
        <v>110</v>
      </c>
      <c r="B76" s="98"/>
      <c r="C76" s="98"/>
      <c r="D76" s="98"/>
      <c r="E76" s="98"/>
      <c r="F76" s="98"/>
      <c r="G76" s="109">
        <v>185547.29</v>
      </c>
      <c r="H76" s="109"/>
    </row>
    <row r="77" spans="1:8" ht="13.5" customHeight="1" thickBot="1">
      <c r="A77" s="66" t="s">
        <v>60</v>
      </c>
      <c r="B77" s="67"/>
      <c r="C77" s="67"/>
      <c r="D77" s="67"/>
      <c r="E77" s="67"/>
      <c r="F77" s="67"/>
      <c r="G77" s="63">
        <f>SUM(G17+G24+G32+G57+G58+G59+G60+G61+G63+G64+G65+G74+G75+G76)</f>
        <v>1261500.28258</v>
      </c>
      <c r="H77" s="63"/>
    </row>
    <row r="78" spans="1:8" ht="13.5" customHeight="1" thickBot="1">
      <c r="A78" s="68" t="s">
        <v>121</v>
      </c>
      <c r="B78" s="67"/>
      <c r="C78" s="67"/>
      <c r="D78" s="67"/>
      <c r="E78" s="67"/>
      <c r="F78" s="67"/>
      <c r="G78" s="69">
        <f>SUM(G6+G15-G77)</f>
        <v>-194858.46258000005</v>
      </c>
      <c r="H78" s="69"/>
    </row>
    <row r="79" spans="1:7" ht="13.5" customHeight="1">
      <c r="A79" t="s">
        <v>61</v>
      </c>
      <c r="G79" t="s">
        <v>114</v>
      </c>
    </row>
    <row r="80" spans="1:7" ht="13.5" customHeight="1">
      <c r="A80" t="s">
        <v>107</v>
      </c>
      <c r="G80" t="s">
        <v>115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8"/>
  <sheetViews>
    <sheetView zoomScalePageLayoutView="0" workbookViewId="0" topLeftCell="A16">
      <selection activeCell="F7" sqref="F7"/>
    </sheetView>
  </sheetViews>
  <sheetFormatPr defaultColWidth="9.140625" defaultRowHeight="12.75"/>
  <cols>
    <col min="6" max="6" width="29.28125" style="0" customWidth="1"/>
    <col min="7" max="8" width="11.28125" style="0" customWidth="1"/>
    <col min="9" max="9" width="13.57421875" style="0" customWidth="1"/>
  </cols>
  <sheetData>
    <row r="3" spans="1:9" ht="15.75">
      <c r="A3" s="1"/>
      <c r="B3" s="1"/>
      <c r="C3" s="43" t="s">
        <v>23</v>
      </c>
      <c r="D3" s="43"/>
      <c r="E3" s="43"/>
      <c r="F3" s="43"/>
      <c r="G3" s="1"/>
      <c r="H3" s="1"/>
      <c r="I3" s="1"/>
    </row>
    <row r="4" spans="1:9" ht="15.75">
      <c r="A4" s="1"/>
      <c r="B4" s="1"/>
      <c r="C4" s="43" t="s">
        <v>20</v>
      </c>
      <c r="D4" s="43"/>
      <c r="E4" s="43"/>
      <c r="F4" s="43"/>
      <c r="G4" s="1"/>
      <c r="H4" s="1"/>
      <c r="I4" s="1"/>
    </row>
    <row r="5" spans="1:9" ht="15.75">
      <c r="A5" s="1"/>
      <c r="B5" s="43" t="s">
        <v>42</v>
      </c>
      <c r="D5" s="44"/>
      <c r="E5" s="44"/>
      <c r="F5" s="44"/>
      <c r="G5" s="1"/>
      <c r="H5" s="1"/>
      <c r="I5" s="1"/>
    </row>
    <row r="6" spans="1:9" ht="12.75">
      <c r="A6" s="1"/>
      <c r="B6" s="1"/>
      <c r="C6" s="10"/>
      <c r="D6" s="1"/>
      <c r="E6" s="1"/>
      <c r="F6" s="1"/>
      <c r="G6" s="1"/>
      <c r="H6" s="1"/>
      <c r="I6" s="1"/>
    </row>
    <row r="7" spans="1:9" ht="13.5" thickBot="1">
      <c r="A7" s="1"/>
      <c r="B7" s="10"/>
      <c r="C7" s="10"/>
      <c r="D7" s="10"/>
      <c r="E7" s="1"/>
      <c r="F7" s="1"/>
      <c r="G7" s="3"/>
      <c r="H7" s="3"/>
      <c r="I7" s="3"/>
    </row>
    <row r="8" spans="1:9" ht="13.5" thickBot="1">
      <c r="A8" s="1"/>
      <c r="B8" s="1"/>
      <c r="C8" s="10"/>
      <c r="D8" s="1"/>
      <c r="E8" s="1"/>
      <c r="F8" s="1"/>
      <c r="G8" s="7" t="s">
        <v>35</v>
      </c>
      <c r="H8" s="3"/>
      <c r="I8" s="1"/>
    </row>
    <row r="9" spans="1:9" ht="26.25" thickBot="1">
      <c r="A9" s="7"/>
      <c r="B9" s="8" t="s">
        <v>0</v>
      </c>
      <c r="C9" s="19" t="s">
        <v>16</v>
      </c>
      <c r="D9" s="8"/>
      <c r="E9" s="8"/>
      <c r="F9" s="8"/>
      <c r="G9" s="7" t="s">
        <v>40</v>
      </c>
      <c r="H9" s="51" t="s">
        <v>41</v>
      </c>
      <c r="I9" s="34" t="s">
        <v>36</v>
      </c>
    </row>
    <row r="10" spans="1:9" ht="12.75">
      <c r="A10" s="15"/>
      <c r="B10" s="6"/>
      <c r="C10" s="6"/>
      <c r="D10" s="6"/>
      <c r="E10" s="6"/>
      <c r="F10" s="6"/>
      <c r="G10" s="41">
        <f>'Лист3 (2)'!G6</f>
        <v>114715.24</v>
      </c>
      <c r="H10" s="41"/>
      <c r="I10" s="41"/>
    </row>
    <row r="11" spans="1:9" ht="12.75">
      <c r="A11" s="5" t="s">
        <v>37</v>
      </c>
      <c r="B11" s="6"/>
      <c r="C11" s="6"/>
      <c r="D11" s="6"/>
      <c r="E11" s="6"/>
      <c r="F11" s="6"/>
      <c r="G11" s="32">
        <f>'Лист3 (2)'!G8</f>
        <v>863183.68</v>
      </c>
      <c r="H11" s="32"/>
      <c r="I11" s="32"/>
    </row>
    <row r="12" spans="1:9" ht="12.75">
      <c r="A12" s="5" t="s">
        <v>25</v>
      </c>
      <c r="B12" s="6"/>
      <c r="C12" s="6"/>
      <c r="D12" s="6"/>
      <c r="E12" s="6"/>
      <c r="F12" s="6"/>
      <c r="G12" s="31" t="e">
        <f>'Лист3 (2)'!#REF!</f>
        <v>#REF!</v>
      </c>
      <c r="H12" s="31"/>
      <c r="I12" s="31"/>
    </row>
    <row r="13" spans="1:9" ht="12.75">
      <c r="A13" s="15" t="s">
        <v>34</v>
      </c>
      <c r="B13" s="3"/>
      <c r="C13" s="3"/>
      <c r="D13" s="3"/>
      <c r="E13" s="3"/>
      <c r="F13" s="3"/>
      <c r="G13" s="38" t="e">
        <f>'Лист3 (2)'!#REF!</f>
        <v>#REF!</v>
      </c>
      <c r="H13" s="38"/>
      <c r="I13" s="38"/>
    </row>
    <row r="14" spans="1:9" ht="13.5" thickBot="1">
      <c r="A14" s="15" t="s">
        <v>24</v>
      </c>
      <c r="B14" s="3"/>
      <c r="C14" s="3"/>
      <c r="D14" s="3"/>
      <c r="E14" s="3"/>
      <c r="F14" s="3"/>
      <c r="G14" s="38">
        <f>'Лист3 (2)'!G12</f>
        <v>18000</v>
      </c>
      <c r="H14" s="38"/>
      <c r="I14" s="37"/>
    </row>
    <row r="15" spans="1:9" ht="13.5" thickBot="1">
      <c r="A15" s="7" t="s">
        <v>33</v>
      </c>
      <c r="B15" s="8"/>
      <c r="C15" s="8"/>
      <c r="D15" s="8"/>
      <c r="E15" s="8"/>
      <c r="F15" s="45"/>
      <c r="G15" s="11" t="e">
        <f>G12+G14</f>
        <v>#REF!</v>
      </c>
      <c r="H15" s="11"/>
      <c r="I15" s="11"/>
    </row>
    <row r="16" spans="1:9" ht="13.5" thickBot="1">
      <c r="A16" s="7"/>
      <c r="B16" s="8" t="s">
        <v>0</v>
      </c>
      <c r="C16" s="19" t="s">
        <v>1</v>
      </c>
      <c r="D16" s="8"/>
      <c r="E16" s="8"/>
      <c r="F16" s="8"/>
      <c r="G16" s="34"/>
      <c r="H16" s="34"/>
      <c r="I16" s="34"/>
    </row>
    <row r="17" spans="1:9" ht="12.75">
      <c r="A17" s="20" t="s">
        <v>2</v>
      </c>
      <c r="B17" s="21"/>
      <c r="C17" s="21"/>
      <c r="D17" s="21"/>
      <c r="E17" s="21"/>
      <c r="F17" s="21"/>
      <c r="G17" s="46">
        <f>G18+G23</f>
        <v>0</v>
      </c>
      <c r="H17" s="46"/>
      <c r="I17" s="46"/>
    </row>
    <row r="18" spans="1:9" ht="12.75">
      <c r="A18" s="16" t="s">
        <v>3</v>
      </c>
      <c r="B18" s="2"/>
      <c r="C18" s="2"/>
      <c r="D18" s="2"/>
      <c r="E18" s="2"/>
      <c r="F18" s="2"/>
      <c r="G18" s="47">
        <f>'Лист3 (2)'!G18</f>
        <v>0</v>
      </c>
      <c r="H18" s="47"/>
      <c r="I18" s="47"/>
    </row>
    <row r="19" spans="1:9" ht="12.75">
      <c r="A19" s="15" t="s">
        <v>4</v>
      </c>
      <c r="B19" s="3"/>
      <c r="C19" s="3"/>
      <c r="D19" s="3"/>
      <c r="E19" s="3"/>
      <c r="F19" s="3"/>
      <c r="G19" s="36"/>
      <c r="H19" s="36"/>
      <c r="I19" s="36"/>
    </row>
    <row r="20" spans="1:9" ht="12.75">
      <c r="A20" s="14" t="s">
        <v>17</v>
      </c>
      <c r="B20" s="6"/>
      <c r="C20" s="6"/>
      <c r="D20" s="6"/>
      <c r="E20" s="6"/>
      <c r="F20" s="6"/>
      <c r="G20" s="31">
        <f>G18*0.9</f>
        <v>0</v>
      </c>
      <c r="H20" s="31"/>
      <c r="I20" s="31"/>
    </row>
    <row r="21" spans="1:9" ht="12.75">
      <c r="A21" s="14" t="s">
        <v>22</v>
      </c>
      <c r="B21" s="6"/>
      <c r="C21" s="6"/>
      <c r="D21" s="6"/>
      <c r="E21" s="6"/>
      <c r="F21" s="6"/>
      <c r="G21" s="48">
        <f>G18-G20</f>
        <v>0</v>
      </c>
      <c r="H21" s="48"/>
      <c r="I21" s="48"/>
    </row>
    <row r="22" spans="1:9" ht="13.5" thickBot="1">
      <c r="A22" s="22"/>
      <c r="B22" s="23"/>
      <c r="C22" s="23"/>
      <c r="D22" s="23"/>
      <c r="E22" s="23"/>
      <c r="F22" s="23"/>
      <c r="G22" s="37"/>
      <c r="H22" s="37"/>
      <c r="I22" s="37"/>
    </row>
    <row r="23" spans="1:9" ht="12.75">
      <c r="A23" s="24" t="s">
        <v>5</v>
      </c>
      <c r="B23" s="12"/>
      <c r="C23" s="12"/>
      <c r="D23" s="12"/>
      <c r="E23" s="12"/>
      <c r="F23" s="12"/>
      <c r="G23" s="35">
        <f>'Лист3 (2)'!G25</f>
        <v>0</v>
      </c>
      <c r="H23" s="35"/>
      <c r="I23" s="35"/>
    </row>
    <row r="24" spans="1:9" ht="12.75">
      <c r="A24" s="15" t="s">
        <v>6</v>
      </c>
      <c r="B24" s="3"/>
      <c r="C24" s="3"/>
      <c r="D24" s="3"/>
      <c r="E24" s="3"/>
      <c r="F24" s="3"/>
      <c r="G24" s="38"/>
      <c r="H24" s="38"/>
      <c r="I24" s="38"/>
    </row>
    <row r="25" spans="1:9" ht="12.75">
      <c r="A25" s="17" t="s">
        <v>7</v>
      </c>
      <c r="B25" s="4"/>
      <c r="C25" s="4"/>
      <c r="D25" s="4"/>
      <c r="E25" s="4"/>
      <c r="F25" s="4"/>
      <c r="G25" s="31"/>
      <c r="H25" s="31"/>
      <c r="I25" s="31"/>
    </row>
    <row r="26" spans="1:9" ht="12.75">
      <c r="A26" s="14" t="s">
        <v>17</v>
      </c>
      <c r="B26" s="6"/>
      <c r="C26" s="6"/>
      <c r="D26" s="6"/>
      <c r="E26" s="3"/>
      <c r="F26" s="3"/>
      <c r="G26" s="38">
        <f>(G23-G28)*0.63</f>
        <v>-159725.7438714</v>
      </c>
      <c r="H26" s="38"/>
      <c r="I26" s="38"/>
    </row>
    <row r="27" spans="1:9" ht="12.75">
      <c r="A27" s="14" t="s">
        <v>22</v>
      </c>
      <c r="B27" s="6"/>
      <c r="C27" s="6"/>
      <c r="D27" s="6"/>
      <c r="E27" s="6"/>
      <c r="F27" s="6"/>
      <c r="G27" s="32">
        <f>(G23-G28)-G26</f>
        <v>-93807.18290859999</v>
      </c>
      <c r="H27" s="32"/>
      <c r="I27" s="32"/>
    </row>
    <row r="28" spans="1:9" ht="12.75">
      <c r="A28" s="15" t="s">
        <v>21</v>
      </c>
      <c r="B28" s="3"/>
      <c r="C28" s="3"/>
      <c r="D28" s="3"/>
      <c r="E28" s="3"/>
      <c r="F28" s="3"/>
      <c r="G28" s="39">
        <f>'Лист3 (2)'!G32</f>
        <v>253532.92677999998</v>
      </c>
      <c r="H28" s="39"/>
      <c r="I28" s="39"/>
    </row>
    <row r="29" spans="1:9" ht="13.5" thickBot="1">
      <c r="A29" s="25"/>
      <c r="B29" s="26"/>
      <c r="C29" s="26"/>
      <c r="D29" s="26"/>
      <c r="E29" s="26"/>
      <c r="F29" s="26"/>
      <c r="G29" s="40"/>
      <c r="H29" s="40"/>
      <c r="I29" s="40"/>
    </row>
    <row r="30" spans="1:9" ht="12.75">
      <c r="A30" s="24" t="s">
        <v>8</v>
      </c>
      <c r="B30" s="12"/>
      <c r="C30" s="12"/>
      <c r="D30" s="12"/>
      <c r="E30" s="12"/>
      <c r="F30" s="12"/>
      <c r="G30" s="35"/>
      <c r="H30" s="35"/>
      <c r="I30" s="35"/>
    </row>
    <row r="31" spans="1:9" ht="12.75">
      <c r="A31" s="18" t="s">
        <v>9</v>
      </c>
      <c r="B31" s="3"/>
      <c r="C31" s="3"/>
      <c r="D31" s="3"/>
      <c r="E31" s="3"/>
      <c r="F31" s="3"/>
      <c r="G31" s="38" t="e">
        <f>SUM(G32:G37)</f>
        <v>#REF!</v>
      </c>
      <c r="H31" s="38"/>
      <c r="I31" s="38"/>
    </row>
    <row r="32" spans="1:9" ht="12.75">
      <c r="A32" s="14" t="s">
        <v>10</v>
      </c>
      <c r="B32" s="6"/>
      <c r="C32" s="6"/>
      <c r="D32" s="6"/>
      <c r="E32" s="6"/>
      <c r="F32" s="6"/>
      <c r="G32" s="32">
        <f>'Лист3 (2)'!G35</f>
        <v>17125.43678</v>
      </c>
      <c r="H32" s="32"/>
      <c r="I32" s="32"/>
    </row>
    <row r="33" spans="1:9" ht="12.75">
      <c r="A33" s="14" t="s">
        <v>14</v>
      </c>
      <c r="B33" s="6"/>
      <c r="C33" s="6"/>
      <c r="D33" s="6"/>
      <c r="E33" s="6"/>
      <c r="F33" s="6"/>
      <c r="G33" s="32">
        <f>'Лист3 (2)'!G40</f>
        <v>0</v>
      </c>
      <c r="H33" s="32"/>
      <c r="I33" s="32"/>
    </row>
    <row r="34" spans="1:9" ht="12.75">
      <c r="A34" s="15" t="s">
        <v>11</v>
      </c>
      <c r="B34" s="3"/>
      <c r="C34" s="3"/>
      <c r="D34" s="3"/>
      <c r="E34" s="3"/>
      <c r="F34" s="3"/>
      <c r="G34" s="38">
        <f>'Лист3 (2)'!G45</f>
        <v>119624.39</v>
      </c>
      <c r="H34" s="38"/>
      <c r="I34" s="38"/>
    </row>
    <row r="35" spans="1:9" ht="12.75">
      <c r="A35" s="14" t="s">
        <v>18</v>
      </c>
      <c r="B35" s="6"/>
      <c r="C35" s="6"/>
      <c r="D35" s="6"/>
      <c r="E35" s="6"/>
      <c r="F35" s="6"/>
      <c r="G35" s="32">
        <f>'Лист3 (2)'!G56</f>
        <v>1559.68</v>
      </c>
      <c r="H35" s="32"/>
      <c r="I35" s="32"/>
    </row>
    <row r="36" spans="1:9" ht="12.75">
      <c r="A36" s="13" t="s">
        <v>12</v>
      </c>
      <c r="B36" s="2"/>
      <c r="C36" s="2"/>
      <c r="D36" s="2"/>
      <c r="E36" s="2"/>
      <c r="F36" s="2"/>
      <c r="G36" s="33">
        <f>'Лист3 (2)'!G57</f>
        <v>33161.65</v>
      </c>
      <c r="H36" s="33"/>
      <c r="I36" s="33"/>
    </row>
    <row r="37" spans="1:9" ht="13.5" thickBot="1">
      <c r="A37" s="22" t="s">
        <v>32</v>
      </c>
      <c r="B37" s="23"/>
      <c r="C37" s="23"/>
      <c r="D37" s="23"/>
      <c r="E37" s="23"/>
      <c r="F37" s="23"/>
      <c r="G37" s="37" t="e">
        <f>'Лист3 (2)'!#REF!</f>
        <v>#REF!</v>
      </c>
      <c r="H37" s="37"/>
      <c r="I37" s="37"/>
    </row>
    <row r="38" spans="1:9" ht="13.5" thickBot="1">
      <c r="A38" s="24" t="s">
        <v>26</v>
      </c>
      <c r="B38" s="12"/>
      <c r="C38" s="12"/>
      <c r="D38" s="12"/>
      <c r="E38" s="12"/>
      <c r="F38" s="12"/>
      <c r="G38" s="35">
        <f>'Лист3 (2)'!G61</f>
        <v>190385.32</v>
      </c>
      <c r="H38" s="35"/>
      <c r="I38" s="35"/>
    </row>
    <row r="39" spans="1:9" ht="13.5" thickBot="1">
      <c r="A39" s="27" t="s">
        <v>27</v>
      </c>
      <c r="B39" s="28"/>
      <c r="C39" s="28"/>
      <c r="D39" s="28"/>
      <c r="E39" s="8"/>
      <c r="F39" s="8"/>
      <c r="G39" s="9">
        <f>'Лист3 (2)'!G77</f>
        <v>1261500.28258</v>
      </c>
      <c r="H39" s="9"/>
      <c r="I39" s="9"/>
    </row>
    <row r="40" spans="1:9" ht="12.75">
      <c r="A40" s="20" t="s">
        <v>28</v>
      </c>
      <c r="B40" s="29"/>
      <c r="C40" s="29"/>
      <c r="D40" s="29"/>
      <c r="E40" s="21"/>
      <c r="F40" s="21"/>
      <c r="G40" s="41">
        <f>'Лист3 (2)'!G78</f>
        <v>-194858.46258000005</v>
      </c>
      <c r="H40" s="41"/>
      <c r="I40" s="41"/>
    </row>
    <row r="41" spans="1:9" ht="12.75">
      <c r="A41" s="14" t="s">
        <v>15</v>
      </c>
      <c r="B41" s="6"/>
      <c r="C41" s="6"/>
      <c r="D41" s="6"/>
      <c r="E41" s="6"/>
      <c r="F41" s="6"/>
      <c r="G41" s="33" t="e">
        <f>'Лист3 (2)'!#REF!</f>
        <v>#REF!</v>
      </c>
      <c r="H41" s="33"/>
      <c r="I41" s="33"/>
    </row>
    <row r="42" spans="1:9" ht="13.5" thickBot="1">
      <c r="A42" s="30" t="s">
        <v>19</v>
      </c>
      <c r="B42" s="26"/>
      <c r="C42" s="26"/>
      <c r="D42" s="26"/>
      <c r="E42" s="26"/>
      <c r="F42" s="26"/>
      <c r="G42" s="37" t="str">
        <f>'Лист3 (2)'!G79</f>
        <v>С.Г. Захаров</v>
      </c>
      <c r="H42" s="37"/>
      <c r="I42" s="37"/>
    </row>
    <row r="43" spans="1:9" ht="13.5" thickBot="1">
      <c r="A43" s="42" t="s">
        <v>29</v>
      </c>
      <c r="B43" s="26"/>
      <c r="C43" s="26"/>
      <c r="D43" s="26"/>
      <c r="E43" s="26"/>
      <c r="F43" s="26"/>
      <c r="G43" s="11">
        <f>'Лист3 (2)'!G81</f>
        <v>0</v>
      </c>
      <c r="H43" s="11"/>
      <c r="I43" s="11"/>
    </row>
    <row r="44" spans="1:9" ht="13.5" thickBot="1">
      <c r="A44" s="7" t="s">
        <v>13</v>
      </c>
      <c r="B44" s="8"/>
      <c r="C44" s="8"/>
      <c r="D44" s="8"/>
      <c r="E44" s="8"/>
      <c r="F44" s="8"/>
      <c r="G44" s="49" t="e">
        <f>G18+G23+G31+G38+G39+G40+G43</f>
        <v>#REF!</v>
      </c>
      <c r="H44" s="49"/>
      <c r="I44" s="49"/>
    </row>
    <row r="45" spans="1:9" ht="13.5" thickBot="1">
      <c r="A45" s="5" t="s">
        <v>38</v>
      </c>
      <c r="B45" s="6"/>
      <c r="C45" s="6"/>
      <c r="D45" s="6"/>
      <c r="E45" s="6"/>
      <c r="F45" s="6"/>
      <c r="G45" s="49" t="e">
        <f>G15-G44</f>
        <v>#REF!</v>
      </c>
      <c r="H45" s="49"/>
      <c r="I45" s="49"/>
    </row>
    <row r="46" spans="1:9" ht="13.5" thickBot="1">
      <c r="A46" s="5" t="s">
        <v>39</v>
      </c>
      <c r="B46" s="6"/>
      <c r="C46" s="6"/>
      <c r="D46" s="6"/>
      <c r="E46" s="6"/>
      <c r="F46" s="6"/>
      <c r="G46" s="49" t="e">
        <f>G11+G45</f>
        <v>#REF!</v>
      </c>
      <c r="H46" s="49"/>
      <c r="I46" s="49"/>
    </row>
    <row r="48" ht="12.75">
      <c r="A48" t="s">
        <v>30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2019-04-01T08:58:25Z</cp:lastPrinted>
  <dcterms:created xsi:type="dcterms:W3CDTF">1996-10-08T23:32:33Z</dcterms:created>
  <dcterms:modified xsi:type="dcterms:W3CDTF">2019-04-10T02:54:24Z</dcterms:modified>
  <cp:category/>
  <cp:version/>
  <cp:contentType/>
  <cp:contentStatus/>
</cp:coreProperties>
</file>