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<sst xmlns="http://schemas.openxmlformats.org/spreadsheetml/2006/main" count="91" uniqueCount="90">
  <si>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</si>
  <si>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</si>
  <si>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</si>
  <si>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</si>
  <si>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</si>
  <si>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</si>
  <si>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</si>
  <si>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</si>
  <si>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</si>
  <si>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</si>
  <si>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</si>
  <si>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</si>
  <si>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</si>
  <si>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</si>
  <si>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</si>
  <si>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</si>
  <si>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</si>
  <si>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</si>
  <si>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</si>
  <si>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</si>
  <si>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</si>
  <si>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</si>
  <si>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</si>
  <si>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</si>
  <si>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</si>
  <si>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</si>
  <si>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</si>
  <si>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</si>
  <si>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</si>
  <si>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</si>
  <si>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</si>
  <si>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</si>
  <si>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</si>
  <si>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</si>
  <si>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</si>
  <si>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</si>
  <si>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</si>
  <si>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</si>
  <si>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</si>
  <si>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</si>
  <si>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</si>
  <si>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</si>
  <si>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</si>
  <si>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</si>
  <si>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</si>
  <si>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</si>
  <si>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</si>
  <si>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</si>
  <si>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</si>
  <si>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</si>
  <si>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</si>
  <si>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</si>
  <si>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</si>
  <si>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</si>
  <si>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6. Комплексное обслуживание лифтов</t>
  </si>
  <si>
    <t>ФАКТ</t>
  </si>
  <si>
    <t>Представитель собственников</t>
  </si>
  <si>
    <t>Калинина 10а</t>
  </si>
  <si>
    <t>4.1. Услуги автоподъемника (вышки),услуги стороннего автотранспорта</t>
  </si>
  <si>
    <t>ОДН</t>
  </si>
  <si>
    <t>С.Г. Захаров</t>
  </si>
  <si>
    <t>С.И. Морозова</t>
  </si>
  <si>
    <t xml:space="preserve">                                                                         Жилой дом по адресу: </t>
  </si>
  <si>
    <t>1.5. Техническое обследование систем вентиляции</t>
  </si>
  <si>
    <t>06. Дебиторская задолженность по прочим доходам на 01.01.2020 года</t>
  </si>
  <si>
    <t>01. Остаток (перерасход) переходящий на 01.01.2020 года.</t>
  </si>
  <si>
    <t>02. Дебиторская задолженность населения на 01.01.2020 года</t>
  </si>
  <si>
    <t xml:space="preserve">5. Содержание контейнерных площадок и площадок для КГМ </t>
  </si>
  <si>
    <t>8. Общеэксплуатационные расходы предприятия (20%)</t>
  </si>
  <si>
    <t>(з/плата с отчислениями АУП,  здание ЖЭУ, коммунальные услуги,квитанции,компьютер и т.д.)</t>
  </si>
  <si>
    <t>7. Страхование лифтов</t>
  </si>
  <si>
    <t>9. Единый налог ,уплачиваемый по упрощенной системе налогообложения</t>
  </si>
  <si>
    <t>10. Расходы, не относимые к имеющимся статьям</t>
  </si>
  <si>
    <t>11. Текущий ремонт</t>
  </si>
  <si>
    <t>10.2. Проведение праздников</t>
  </si>
  <si>
    <t>10.3. Организация работ по предоставлению информации в электронном виде</t>
  </si>
  <si>
    <t>10.4. Непредвиденные расходы</t>
  </si>
  <si>
    <t>10.5. Работы по обеспечению требований пожарной безопасности</t>
  </si>
  <si>
    <t>10.6. Работа по организации мест накопления отработанных ртутьсодержащих ламп и их передача в спец.организации</t>
  </si>
  <si>
    <t>12. Вознаграждение представителю собственников</t>
  </si>
  <si>
    <t>13.Отчисления от вознаграждения представителю собственников</t>
  </si>
  <si>
    <t>14.ОДН</t>
  </si>
  <si>
    <t xml:space="preserve">15. ВДГО </t>
  </si>
  <si>
    <t>Диагностика ВДГО</t>
  </si>
  <si>
    <t>10.1. Проведение общих собраний собственников (изготовление документов)</t>
  </si>
  <si>
    <t>Замена 3-х ходового крана (с краном Маевского)</t>
  </si>
  <si>
    <t xml:space="preserve">Устройство ливневой канализации </t>
  </si>
  <si>
    <t xml:space="preserve">Замена датчика давления </t>
  </si>
  <si>
    <t>Акт выполненных работ за январь - декабрь 2020 года</t>
  </si>
  <si>
    <t>Остаток (перерасход) переходящий на 01.01.2021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</si>
</sst>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5" xfId="0" applyFont="1" applyFill="1" applyBorder="1" applyAlignment="1">
      <alignment/>
    </xf>
    <xf numFmtId="0" fontId="0" fillId="0" borderId="27" xfId="0" applyFont="1" applyBorder="1" applyAlignment="1">
      <alignment/>
    </xf>
    <xf numFmtId="0" fontId="1" fillId="0" borderId="0" xfId="0" applyFont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30" xfId="0" applyNumberFormat="1" applyFont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2" fontId="0" fillId="0" borderId="32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2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5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36" xfId="0" applyFont="1" applyBorder="1" applyAlignment="1">
      <alignment/>
    </xf>
    <xf numFmtId="2" fontId="1" fillId="0" borderId="37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4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3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6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2" fontId="3" fillId="0" borderId="31" xfId="0" applyNumberFormat="1" applyFont="1" applyFill="1" applyBorder="1" applyAlignment="1">
      <alignment horizontal="center"/>
    </xf>
    <xf numFmtId="2" fontId="2" fillId="0" borderId="42" xfId="0" applyNumberFormat="1" applyFont="1" applyFill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2" fontId="2" fillId="0" borderId="38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5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182" fontId="0" fillId="0" borderId="34" xfId="0" applyNumberFormat="1" applyFont="1" applyFill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32" xfId="0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16" fontId="3" fillId="0" borderId="17" xfId="0" applyNumberFormat="1" applyFont="1" applyFill="1" applyBorder="1" applyAlignment="1">
      <alignment/>
    </xf>
    <xf numFmtId="2" fontId="2" fillId="0" borderId="30" xfId="0" applyNumberFormat="1" applyFont="1" applyBorder="1" applyAlignment="1">
      <alignment horizontal="center"/>
    </xf>
    <xf numFmtId="2" fontId="3" fillId="0" borderId="17" xfId="0" applyNumberFormat="1" applyFont="1" applyFill="1" applyBorder="1" applyAlignment="1">
      <alignment/>
    </xf>
    <xf numFmtId="2" fontId="2" fillId="0" borderId="34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2" fontId="0" fillId="0" borderId="42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42" xfId="0" applyNumberFormat="1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left" wrapText="1"/>
    </xf>
    <xf numFmtId="2" fontId="3" fillId="0" borderId="23" xfId="0" applyNumberFormat="1" applyFont="1" applyFill="1" applyBorder="1" applyAlignment="1">
      <alignment horizontal="left" wrapText="1"/>
    </xf>
    <xf numFmtId="2" fontId="3" fillId="0" borderId="45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zoomScalePageLayoutView="0" workbookViewId="0" topLeftCell="C52">
      <selection activeCell="J31" sqref="J31"/>
    </sheetView>
  </sheetViews>
  <sheetFormatPr defaultColWidth="9.140625" defaultRowHeight="12.75"/>
  <cols>
    <col min="1" max="1" width="10.140625" style="0" bestFit="1" customWidth="1"/>
    <col min="6" max="6" width="39.28125" style="0" customWidth="1"/>
    <col min="7" max="7" width="16.00390625" style="0" customWidth="1"/>
    <col min="8" max="8" width="15.7109375" style="0" customWidth="1"/>
    <col min="9" max="9" width="12.8515625" style="0" customWidth="1"/>
    <col min="10" max="10" width="13.8515625" style="0" customWidth="1"/>
    <col min="11" max="11" width="12.140625" style="0" customWidth="1"/>
    <col min="12" max="12" width="13.7109375" style="0" customWidth="1"/>
  </cols>
  <sheetData>
    <row r="1" spans="1:11" ht="12.75" customHeight="1">
      <c r="A1" s="1"/>
      <c r="B1" s="1"/>
      <c r="C1" s="8" t="s">
        <v>88</v>
      </c>
      <c r="D1" s="8"/>
      <c r="E1" s="8"/>
      <c r="F1" s="8"/>
      <c r="G1" s="32"/>
      <c r="H1" s="32"/>
      <c r="K1">
        <v>12</v>
      </c>
    </row>
    <row r="2" spans="1:15" ht="12.75" customHeight="1" thickBot="1">
      <c r="A2" s="1"/>
      <c r="B2" s="8"/>
      <c r="C2" s="25" t="s">
        <v>62</v>
      </c>
      <c r="D2" s="25"/>
      <c r="E2" s="25"/>
      <c r="F2" s="25"/>
      <c r="G2" s="25" t="s">
        <v>57</v>
      </c>
      <c r="H2" s="25"/>
      <c r="O2" s="32"/>
    </row>
    <row r="3" spans="1:11" ht="12.75" customHeight="1" thickBot="1">
      <c r="A3" s="27"/>
      <c r="B3" s="14" t="s">
        <v>1</v>
      </c>
      <c r="C3" s="14"/>
      <c r="D3" s="14"/>
      <c r="E3" s="7"/>
      <c r="F3" s="24"/>
      <c r="G3" s="90">
        <v>11220.5</v>
      </c>
      <c r="H3" s="53"/>
      <c r="I3" s="32"/>
      <c r="J3" s="32"/>
      <c r="K3" s="33"/>
    </row>
    <row r="4" spans="1:10" ht="12.75" customHeight="1" thickBot="1">
      <c r="A4" s="27"/>
      <c r="B4" s="14" t="s">
        <v>2</v>
      </c>
      <c r="C4" s="14"/>
      <c r="D4" s="14"/>
      <c r="E4" s="7"/>
      <c r="F4" s="80"/>
      <c r="G4" s="90">
        <v>21.53</v>
      </c>
      <c r="H4" s="116"/>
      <c r="I4" s="32"/>
      <c r="J4" s="45"/>
    </row>
    <row r="5" spans="1:8" ht="12.75" customHeight="1" thickBot="1">
      <c r="A5" s="6"/>
      <c r="B5" s="7" t="s">
        <v>0</v>
      </c>
      <c r="C5" s="14" t="s">
        <v>23</v>
      </c>
      <c r="D5" s="7"/>
      <c r="E5" s="7"/>
      <c r="F5" s="7"/>
      <c r="G5" s="91"/>
      <c r="H5" s="116" t="s">
        <v>59</v>
      </c>
    </row>
    <row r="6" spans="1:8" ht="12.75" customHeight="1">
      <c r="A6" s="110" t="s">
        <v>65</v>
      </c>
      <c r="B6" s="16"/>
      <c r="C6" s="16"/>
      <c r="D6" s="16"/>
      <c r="E6" s="16"/>
      <c r="F6" s="111"/>
      <c r="G6" s="85">
        <v>-274015.53</v>
      </c>
      <c r="H6" s="115">
        <v>0</v>
      </c>
    </row>
    <row r="7" spans="1:8" ht="12.75" customHeight="1">
      <c r="A7" s="11" t="s">
        <v>66</v>
      </c>
      <c r="B7" s="5"/>
      <c r="C7" s="5"/>
      <c r="D7" s="5"/>
      <c r="E7" s="5"/>
      <c r="F7" s="26"/>
      <c r="G7" s="83">
        <v>341487.6</v>
      </c>
      <c r="H7" s="34">
        <v>71337.33</v>
      </c>
    </row>
    <row r="8" spans="1:8" ht="12.75" customHeight="1">
      <c r="A8" s="13" t="s">
        <v>49</v>
      </c>
      <c r="B8" s="4"/>
      <c r="C8" s="4"/>
      <c r="D8" s="4"/>
      <c r="E8" s="4"/>
      <c r="F8" s="112"/>
      <c r="G8" s="29">
        <v>2886060.38</v>
      </c>
      <c r="H8" s="35">
        <v>403107.66</v>
      </c>
    </row>
    <row r="9" spans="1:8" ht="12.75" customHeight="1">
      <c r="A9" s="11" t="s">
        <v>29</v>
      </c>
      <c r="B9" s="5"/>
      <c r="C9" s="5"/>
      <c r="D9" s="5"/>
      <c r="E9" s="5"/>
      <c r="F9" s="26"/>
      <c r="G9" s="83">
        <v>2947269.56</v>
      </c>
      <c r="H9" s="34">
        <v>423196.37</v>
      </c>
    </row>
    <row r="10" spans="1:8" ht="12.75" customHeight="1">
      <c r="A10" s="11" t="s">
        <v>50</v>
      </c>
      <c r="B10" s="5"/>
      <c r="C10" s="5"/>
      <c r="D10" s="5"/>
      <c r="E10" s="5"/>
      <c r="F10" s="26"/>
      <c r="G10" s="83">
        <f>SUM(G7+G8-G9)</f>
        <v>280278.4199999999</v>
      </c>
      <c r="H10" s="34">
        <f>SUM(H7+H8-H9)</f>
        <v>51248.619999999995</v>
      </c>
    </row>
    <row r="11" spans="1:8" ht="12.75" customHeight="1">
      <c r="A11" s="11" t="s">
        <v>64</v>
      </c>
      <c r="B11" s="5"/>
      <c r="C11" s="5"/>
      <c r="D11" s="5"/>
      <c r="E11" s="5"/>
      <c r="F11" s="26"/>
      <c r="G11" s="83">
        <v>2000</v>
      </c>
      <c r="H11" s="34"/>
    </row>
    <row r="12" spans="1:8" ht="12.75" customHeight="1">
      <c r="A12" s="11" t="s">
        <v>51</v>
      </c>
      <c r="B12" s="5"/>
      <c r="C12" s="5"/>
      <c r="D12" s="5"/>
      <c r="E12" s="5"/>
      <c r="F12" s="26"/>
      <c r="G12" s="83">
        <v>18000</v>
      </c>
      <c r="H12" s="34"/>
    </row>
    <row r="13" spans="1:8" ht="12.75" customHeight="1" thickBot="1">
      <c r="A13" s="17" t="s">
        <v>52</v>
      </c>
      <c r="B13" s="18"/>
      <c r="C13" s="18"/>
      <c r="D13" s="18"/>
      <c r="E13" s="18"/>
      <c r="F13" s="113"/>
      <c r="G13" s="83">
        <v>18500</v>
      </c>
      <c r="H13" s="34"/>
    </row>
    <row r="14" spans="1:8" ht="12.75" customHeight="1" thickBot="1">
      <c r="A14" s="12" t="s">
        <v>53</v>
      </c>
      <c r="B14" s="3"/>
      <c r="C14" s="3"/>
      <c r="D14" s="3"/>
      <c r="E14" s="3"/>
      <c r="F14" s="3"/>
      <c r="G14" s="84">
        <f>SUM(G11+G12-G13)</f>
        <v>1500</v>
      </c>
      <c r="H14" s="36"/>
    </row>
    <row r="15" spans="1:8" ht="12.75" customHeight="1" thickBot="1">
      <c r="A15" s="40" t="s">
        <v>3</v>
      </c>
      <c r="B15" s="7"/>
      <c r="C15" s="7"/>
      <c r="D15" s="7"/>
      <c r="E15" s="7"/>
      <c r="F15" s="7"/>
      <c r="G15" s="92">
        <f>G9+G13+H9</f>
        <v>3388965.93</v>
      </c>
      <c r="H15" s="37"/>
    </row>
    <row r="16" spans="1:8" ht="12.75" customHeight="1" thickBot="1">
      <c r="A16" s="6"/>
      <c r="B16" s="7" t="s">
        <v>0</v>
      </c>
      <c r="C16" s="14" t="s">
        <v>24</v>
      </c>
      <c r="D16" s="7"/>
      <c r="E16" s="7"/>
      <c r="F16" s="24"/>
      <c r="G16" s="93" t="s">
        <v>55</v>
      </c>
      <c r="H16" s="114"/>
    </row>
    <row r="17" spans="1:8" ht="12.75" customHeight="1">
      <c r="A17" s="19" t="s">
        <v>4</v>
      </c>
      <c r="B17" s="9"/>
      <c r="C17" s="9"/>
      <c r="D17" s="9"/>
      <c r="E17" s="9"/>
      <c r="F17" s="9"/>
      <c r="G17" s="31">
        <f>SUM(G19:G23)</f>
        <v>129015.66</v>
      </c>
      <c r="H17" s="103"/>
    </row>
    <row r="18" spans="1:8" ht="12.75" customHeight="1" thickBot="1">
      <c r="A18" s="49" t="s">
        <v>32</v>
      </c>
      <c r="B18" s="21"/>
      <c r="C18" s="21"/>
      <c r="D18" s="21"/>
      <c r="E18" s="21"/>
      <c r="F18" s="21"/>
      <c r="G18" s="52"/>
      <c r="H18" s="104"/>
    </row>
    <row r="19" spans="1:8" ht="12.75" customHeight="1">
      <c r="A19" s="13" t="s">
        <v>5</v>
      </c>
      <c r="B19" s="4"/>
      <c r="C19" s="4"/>
      <c r="D19" s="4"/>
      <c r="E19" s="4"/>
      <c r="F19" s="4"/>
      <c r="G19" s="28">
        <v>86817.96</v>
      </c>
      <c r="H19" s="82"/>
    </row>
    <row r="20" spans="1:8" ht="12.75" customHeight="1">
      <c r="A20" s="11" t="s">
        <v>30</v>
      </c>
      <c r="B20" s="5"/>
      <c r="C20" s="5"/>
      <c r="D20" s="5"/>
      <c r="E20" s="5"/>
      <c r="F20" s="5"/>
      <c r="G20" s="29">
        <f>ROUND(G19*0.302,2)</f>
        <v>26219.02</v>
      </c>
      <c r="H20" s="82"/>
    </row>
    <row r="21" spans="1:8" ht="12.75" customHeight="1">
      <c r="A21" s="11" t="s">
        <v>6</v>
      </c>
      <c r="B21" s="5"/>
      <c r="C21" s="3"/>
      <c r="D21" s="3"/>
      <c r="E21" s="3"/>
      <c r="F21" s="3"/>
      <c r="G21" s="29">
        <v>6560.45</v>
      </c>
      <c r="H21" s="82"/>
    </row>
    <row r="22" spans="1:8" ht="12.75" customHeight="1">
      <c r="A22" s="13" t="s">
        <v>38</v>
      </c>
      <c r="B22" s="4"/>
      <c r="C22" s="5"/>
      <c r="D22" s="5"/>
      <c r="E22" s="5"/>
      <c r="F22" s="5"/>
      <c r="G22" s="28">
        <v>2668.23</v>
      </c>
      <c r="H22" s="82"/>
    </row>
    <row r="23" spans="1:8" ht="12.75" customHeight="1" thickBot="1">
      <c r="A23" s="11" t="s">
        <v>63</v>
      </c>
      <c r="B23" s="5"/>
      <c r="C23" s="18"/>
      <c r="D23" s="5"/>
      <c r="E23" s="5"/>
      <c r="F23" s="5"/>
      <c r="G23" s="30">
        <v>6750</v>
      </c>
      <c r="H23" s="39"/>
    </row>
    <row r="24" spans="1:8" ht="12.75" customHeight="1">
      <c r="A24" s="19" t="s">
        <v>7</v>
      </c>
      <c r="B24" s="9"/>
      <c r="C24" s="9"/>
      <c r="D24" s="9"/>
      <c r="E24" s="9"/>
      <c r="F24" s="48"/>
      <c r="G24" s="31">
        <f>SUM(G26:G31)</f>
        <v>364400.16000000003</v>
      </c>
      <c r="H24" s="51"/>
    </row>
    <row r="25" spans="1:8" ht="12.75" customHeight="1" thickBot="1">
      <c r="A25" s="20" t="s">
        <v>25</v>
      </c>
      <c r="B25" s="21"/>
      <c r="C25" s="21"/>
      <c r="D25" s="21"/>
      <c r="E25" s="21"/>
      <c r="F25" s="50"/>
      <c r="G25" s="94"/>
      <c r="H25" s="54"/>
    </row>
    <row r="26" spans="1:8" ht="12.75" customHeight="1">
      <c r="A26" s="12" t="s">
        <v>28</v>
      </c>
      <c r="B26" s="3"/>
      <c r="C26" s="3"/>
      <c r="D26" s="3"/>
      <c r="E26" s="3"/>
      <c r="F26" s="3"/>
      <c r="G26" s="81">
        <v>121337.48</v>
      </c>
      <c r="H26" s="127"/>
    </row>
    <row r="27" spans="1:8" ht="12.75" customHeight="1">
      <c r="A27" s="11" t="s">
        <v>31</v>
      </c>
      <c r="B27" s="5"/>
      <c r="C27" s="5"/>
      <c r="D27" s="5"/>
      <c r="E27" s="5"/>
      <c r="F27" s="5"/>
      <c r="G27" s="29">
        <f>ROUND(G26*0.302,2)+614.68</f>
        <v>37258.6</v>
      </c>
      <c r="H27" s="82"/>
    </row>
    <row r="28" spans="1:8" ht="12.75" customHeight="1">
      <c r="A28" s="12" t="s">
        <v>8</v>
      </c>
      <c r="B28" s="3"/>
      <c r="C28" s="3"/>
      <c r="D28" s="3"/>
      <c r="E28" s="3"/>
      <c r="F28" s="3"/>
      <c r="G28" s="81">
        <v>2524.97</v>
      </c>
      <c r="H28" s="35"/>
    </row>
    <row r="29" spans="1:8" ht="12.75" customHeight="1">
      <c r="A29" s="11" t="s">
        <v>21</v>
      </c>
      <c r="B29" s="5"/>
      <c r="C29" s="5"/>
      <c r="D29" s="5"/>
      <c r="E29" s="5"/>
      <c r="F29" s="5"/>
      <c r="G29" s="30">
        <v>5712.04</v>
      </c>
      <c r="H29" s="35"/>
    </row>
    <row r="30" spans="1:8" ht="12.75" customHeight="1">
      <c r="A30" s="11" t="s">
        <v>22</v>
      </c>
      <c r="B30" s="5"/>
      <c r="C30" s="5"/>
      <c r="D30" s="5"/>
      <c r="E30" s="5"/>
      <c r="F30" s="26"/>
      <c r="G30" s="35">
        <v>140787.07</v>
      </c>
      <c r="H30" s="82"/>
    </row>
    <row r="31" spans="1:8" ht="12.75" customHeight="1" thickBot="1">
      <c r="A31" s="12" t="s">
        <v>39</v>
      </c>
      <c r="B31" s="3"/>
      <c r="C31" s="3"/>
      <c r="D31" s="3"/>
      <c r="E31" s="3"/>
      <c r="F31" s="3"/>
      <c r="G31" s="95">
        <v>56780</v>
      </c>
      <c r="H31" s="39"/>
    </row>
    <row r="32" spans="1:8" ht="12.75" customHeight="1" thickBot="1">
      <c r="A32" s="63" t="s">
        <v>26</v>
      </c>
      <c r="B32" s="64"/>
      <c r="C32" s="64"/>
      <c r="D32" s="64"/>
      <c r="E32" s="64"/>
      <c r="F32" s="65"/>
      <c r="G32" s="96">
        <f>G33+G39+G44+G49+G54+G55+G56</f>
        <v>604635.7799999999</v>
      </c>
      <c r="H32" s="46"/>
    </row>
    <row r="33" spans="1:8" ht="12.75" customHeight="1">
      <c r="A33" s="55" t="s">
        <v>9</v>
      </c>
      <c r="B33" s="62"/>
      <c r="C33" s="62"/>
      <c r="D33" s="62"/>
      <c r="E33" s="62"/>
      <c r="F33" s="62"/>
      <c r="G33" s="86">
        <f>SUM(G34:G38)</f>
        <v>660</v>
      </c>
      <c r="H33" s="56"/>
    </row>
    <row r="34" spans="1:8" ht="12.75" customHeight="1">
      <c r="A34" s="12" t="s">
        <v>34</v>
      </c>
      <c r="B34" s="3"/>
      <c r="C34" s="3"/>
      <c r="D34" s="3"/>
      <c r="E34" s="3"/>
      <c r="F34" s="3"/>
      <c r="G34" s="81">
        <v>0</v>
      </c>
      <c r="H34" s="39"/>
    </row>
    <row r="35" spans="1:8" ht="12.75" customHeight="1">
      <c r="A35" s="11" t="s">
        <v>33</v>
      </c>
      <c r="B35" s="5"/>
      <c r="C35" s="5"/>
      <c r="D35" s="5"/>
      <c r="E35" s="5"/>
      <c r="F35" s="5"/>
      <c r="G35" s="29">
        <f>G34*0.302</f>
        <v>0</v>
      </c>
      <c r="H35" s="35"/>
    </row>
    <row r="36" spans="1:8" ht="12.75" customHeight="1">
      <c r="A36" s="11" t="s">
        <v>45</v>
      </c>
      <c r="B36" s="5"/>
      <c r="C36" s="5"/>
      <c r="D36" s="5"/>
      <c r="E36" s="5"/>
      <c r="F36" s="5"/>
      <c r="G36" s="29">
        <v>660</v>
      </c>
      <c r="H36" s="35"/>
    </row>
    <row r="37" spans="1:8" ht="12.75" customHeight="1">
      <c r="A37" s="12" t="s">
        <v>10</v>
      </c>
      <c r="B37" s="3"/>
      <c r="C37" s="3"/>
      <c r="D37" s="3"/>
      <c r="E37" s="3"/>
      <c r="F37" s="3"/>
      <c r="G37" s="81">
        <v>0</v>
      </c>
      <c r="H37" s="39"/>
    </row>
    <row r="38" spans="1:8" ht="12.75" customHeight="1">
      <c r="A38" s="11" t="s">
        <v>11</v>
      </c>
      <c r="B38" s="5"/>
      <c r="C38" s="5"/>
      <c r="D38" s="5"/>
      <c r="E38" s="5"/>
      <c r="F38" s="5"/>
      <c r="G38" s="29">
        <v>0</v>
      </c>
      <c r="H38" s="35"/>
    </row>
    <row r="39" spans="1:8" ht="12.75" customHeight="1">
      <c r="A39" s="57" t="s">
        <v>12</v>
      </c>
      <c r="B39" s="61"/>
      <c r="C39" s="61"/>
      <c r="D39" s="61"/>
      <c r="E39" s="61"/>
      <c r="F39" s="61"/>
      <c r="G39" s="89">
        <f>SUM(G40:G43)</f>
        <v>0</v>
      </c>
      <c r="H39" s="58"/>
    </row>
    <row r="40" spans="1:8" ht="12.75" customHeight="1">
      <c r="A40" s="11" t="s">
        <v>13</v>
      </c>
      <c r="B40" s="5"/>
      <c r="C40" s="5"/>
      <c r="D40" s="5"/>
      <c r="E40" s="5"/>
      <c r="F40" s="5"/>
      <c r="G40" s="29">
        <v>0</v>
      </c>
      <c r="H40" s="35"/>
    </row>
    <row r="41" spans="1:8" ht="12.75" customHeight="1">
      <c r="A41" s="12" t="s">
        <v>35</v>
      </c>
      <c r="B41" s="3"/>
      <c r="C41" s="3"/>
      <c r="D41" s="3"/>
      <c r="E41" s="3"/>
      <c r="F41" s="3"/>
      <c r="G41" s="29">
        <f>G40*0.302</f>
        <v>0</v>
      </c>
      <c r="H41" s="35"/>
    </row>
    <row r="42" spans="1:8" ht="12.75" customHeight="1">
      <c r="A42" s="11" t="s">
        <v>14</v>
      </c>
      <c r="B42" s="5"/>
      <c r="C42" s="5"/>
      <c r="D42" s="5"/>
      <c r="E42" s="5"/>
      <c r="F42" s="5"/>
      <c r="G42" s="83">
        <v>0</v>
      </c>
      <c r="H42" s="34"/>
    </row>
    <row r="43" spans="1:8" ht="12.75" customHeight="1">
      <c r="A43" s="12" t="s">
        <v>15</v>
      </c>
      <c r="B43" s="3"/>
      <c r="C43" s="3"/>
      <c r="D43" s="3"/>
      <c r="E43" s="3"/>
      <c r="F43" s="3"/>
      <c r="G43" s="81">
        <v>0</v>
      </c>
      <c r="H43" s="39"/>
    </row>
    <row r="44" spans="1:8" ht="12.75" customHeight="1">
      <c r="A44" s="47" t="s">
        <v>36</v>
      </c>
      <c r="B44" s="59"/>
      <c r="C44" s="59"/>
      <c r="D44" s="59"/>
      <c r="E44" s="59"/>
      <c r="F44" s="59"/>
      <c r="G44" s="87">
        <f>SUM(G45:G48)</f>
        <v>207069.97999999998</v>
      </c>
      <c r="H44" s="60"/>
    </row>
    <row r="45" spans="1:8" ht="12.75" customHeight="1">
      <c r="A45" s="10" t="s">
        <v>16</v>
      </c>
      <c r="B45" s="2"/>
      <c r="C45" s="2"/>
      <c r="D45" s="2"/>
      <c r="E45" s="2"/>
      <c r="F45" s="2"/>
      <c r="G45" s="84">
        <v>156348.46</v>
      </c>
      <c r="H45" s="36"/>
    </row>
    <row r="46" spans="1:8" ht="12.75" customHeight="1">
      <c r="A46" s="11" t="s">
        <v>37</v>
      </c>
      <c r="B46" s="5"/>
      <c r="C46" s="5"/>
      <c r="D46" s="5"/>
      <c r="E46" s="5"/>
      <c r="F46" s="5"/>
      <c r="G46" s="83">
        <f>ROUND(G45*0.302,2)</f>
        <v>47217.23</v>
      </c>
      <c r="H46" s="34"/>
    </row>
    <row r="47" spans="1:8" ht="12.75" customHeight="1">
      <c r="A47" s="11" t="s">
        <v>17</v>
      </c>
      <c r="B47" s="5"/>
      <c r="C47" s="5"/>
      <c r="D47" s="5"/>
      <c r="E47" s="5"/>
      <c r="F47" s="5"/>
      <c r="G47" s="85">
        <v>2469.61</v>
      </c>
      <c r="H47" s="38"/>
    </row>
    <row r="48" spans="1:8" ht="12.75" customHeight="1">
      <c r="A48" s="13" t="s">
        <v>18</v>
      </c>
      <c r="B48" s="4"/>
      <c r="C48" s="4"/>
      <c r="D48" s="4"/>
      <c r="E48" s="4"/>
      <c r="F48" s="4"/>
      <c r="G48" s="85">
        <v>1034.68</v>
      </c>
      <c r="H48" s="38"/>
    </row>
    <row r="49" spans="1:8" ht="12.75" customHeight="1">
      <c r="A49" s="55" t="s">
        <v>40</v>
      </c>
      <c r="B49" s="62"/>
      <c r="C49" s="62"/>
      <c r="D49" s="62"/>
      <c r="E49" s="62"/>
      <c r="F49" s="62"/>
      <c r="G49" s="86">
        <f>SUM(G50+G51+G52+G53)</f>
        <v>373226.41</v>
      </c>
      <c r="H49" s="56"/>
    </row>
    <row r="50" spans="1:8" ht="12.75" customHeight="1">
      <c r="A50" s="10" t="s">
        <v>43</v>
      </c>
      <c r="B50" s="2"/>
      <c r="C50" s="2"/>
      <c r="D50" s="2"/>
      <c r="E50" s="2"/>
      <c r="F50" s="2"/>
      <c r="G50" s="85">
        <v>270564.72</v>
      </c>
      <c r="H50" s="38"/>
    </row>
    <row r="51" spans="1:8" ht="12.75" customHeight="1">
      <c r="A51" s="11" t="s">
        <v>41</v>
      </c>
      <c r="B51" s="5"/>
      <c r="C51" s="5"/>
      <c r="D51" s="5"/>
      <c r="E51" s="5"/>
      <c r="F51" s="5"/>
      <c r="G51" s="85">
        <f>ROUND(G50*0.302,2)</f>
        <v>81710.55</v>
      </c>
      <c r="H51" s="38"/>
    </row>
    <row r="52" spans="1:8" ht="12.75" customHeight="1">
      <c r="A52" s="11" t="s">
        <v>44</v>
      </c>
      <c r="B52" s="5"/>
      <c r="C52" s="5"/>
      <c r="D52" s="5"/>
      <c r="E52" s="5"/>
      <c r="F52" s="5"/>
      <c r="G52" s="85">
        <v>13590.58</v>
      </c>
      <c r="H52" s="38"/>
    </row>
    <row r="53" spans="1:8" ht="12.75" customHeight="1">
      <c r="A53" s="13" t="s">
        <v>42</v>
      </c>
      <c r="B53" s="4"/>
      <c r="C53" s="4"/>
      <c r="D53" s="4"/>
      <c r="E53" s="4"/>
      <c r="F53" s="4"/>
      <c r="G53" s="85">
        <v>7360.56</v>
      </c>
      <c r="H53" s="38"/>
    </row>
    <row r="54" spans="1:8" ht="12.75" customHeight="1">
      <c r="A54" s="55" t="s">
        <v>46</v>
      </c>
      <c r="B54" s="62"/>
      <c r="C54" s="62"/>
      <c r="D54" s="62"/>
      <c r="E54" s="62"/>
      <c r="F54" s="62"/>
      <c r="G54" s="86">
        <v>734.27</v>
      </c>
      <c r="H54" s="56"/>
    </row>
    <row r="55" spans="1:8" ht="12.75" customHeight="1">
      <c r="A55" s="55" t="s">
        <v>47</v>
      </c>
      <c r="B55" s="62"/>
      <c r="C55" s="62"/>
      <c r="D55" s="62"/>
      <c r="E55" s="62"/>
      <c r="F55" s="62"/>
      <c r="G55" s="87">
        <v>5438.68</v>
      </c>
      <c r="H55" s="60"/>
    </row>
    <row r="56" spans="1:8" ht="12.75" customHeight="1" thickBot="1">
      <c r="A56" s="57" t="s">
        <v>48</v>
      </c>
      <c r="B56" s="61"/>
      <c r="C56" s="61"/>
      <c r="D56" s="61"/>
      <c r="E56" s="61"/>
      <c r="F56" s="61"/>
      <c r="G56" s="88">
        <v>17506.44</v>
      </c>
      <c r="H56" s="73"/>
    </row>
    <row r="57" spans="1:8" ht="12.75" customHeight="1">
      <c r="A57" s="15" t="s">
        <v>27</v>
      </c>
      <c r="B57" s="16"/>
      <c r="C57" s="16"/>
      <c r="D57" s="16"/>
      <c r="E57" s="16"/>
      <c r="F57" s="16"/>
      <c r="G57" s="74">
        <v>79542.46</v>
      </c>
      <c r="H57" s="74"/>
    </row>
    <row r="58" spans="1:8" ht="12.75" customHeight="1" thickBot="1">
      <c r="A58" s="66" t="s">
        <v>58</v>
      </c>
      <c r="B58" s="67"/>
      <c r="C58" s="67"/>
      <c r="D58" s="67"/>
      <c r="E58" s="67"/>
      <c r="F58" s="67"/>
      <c r="G58" s="98">
        <v>0</v>
      </c>
      <c r="H58" s="58"/>
    </row>
    <row r="59" spans="1:8" ht="12.75" customHeight="1" thickBot="1">
      <c r="A59" s="22" t="s">
        <v>67</v>
      </c>
      <c r="B59" s="7"/>
      <c r="C59" s="7"/>
      <c r="D59" s="7"/>
      <c r="E59" s="7"/>
      <c r="F59" s="7"/>
      <c r="G59" s="99">
        <v>6732</v>
      </c>
      <c r="H59" s="105"/>
    </row>
    <row r="60" spans="1:8" ht="12.75" customHeight="1" thickBot="1">
      <c r="A60" s="22" t="s">
        <v>54</v>
      </c>
      <c r="B60" s="7"/>
      <c r="C60" s="7"/>
      <c r="D60" s="7"/>
      <c r="E60" s="7"/>
      <c r="F60" s="7"/>
      <c r="G60" s="99">
        <f>ROUND(G3*3.85*K1,2)-161.7+8076</f>
        <v>526301.3999999999</v>
      </c>
      <c r="H60" s="105"/>
    </row>
    <row r="61" spans="1:8" ht="12.75" customHeight="1" thickBot="1">
      <c r="A61" s="19" t="s">
        <v>70</v>
      </c>
      <c r="B61" s="9"/>
      <c r="C61" s="9"/>
      <c r="D61" s="9"/>
      <c r="E61" s="9"/>
      <c r="F61" s="9"/>
      <c r="G61" s="119">
        <v>1244.7</v>
      </c>
      <c r="H61" s="105"/>
    </row>
    <row r="62" spans="1:8" ht="12.75" customHeight="1">
      <c r="A62" s="19" t="s">
        <v>68</v>
      </c>
      <c r="B62" s="9"/>
      <c r="C62" s="9"/>
      <c r="D62" s="9"/>
      <c r="E62" s="9"/>
      <c r="F62" s="9"/>
      <c r="G62" s="97">
        <f>ROUND((G9+G13+H9)*20%,2)</f>
        <v>677793.19</v>
      </c>
      <c r="H62" s="74"/>
    </row>
    <row r="63" spans="1:8" ht="12.75" customHeight="1" thickBot="1">
      <c r="A63" s="20" t="s">
        <v>69</v>
      </c>
      <c r="B63" s="21"/>
      <c r="C63" s="21"/>
      <c r="D63" s="21"/>
      <c r="E63" s="21"/>
      <c r="F63" s="21"/>
      <c r="G63" s="100"/>
      <c r="H63" s="106"/>
    </row>
    <row r="64" spans="1:8" ht="12.75" customHeight="1" thickBot="1">
      <c r="A64" s="68" t="s">
        <v>71</v>
      </c>
      <c r="B64" s="7"/>
      <c r="C64" s="7"/>
      <c r="D64" s="7"/>
      <c r="E64" s="7"/>
      <c r="F64" s="7"/>
      <c r="G64" s="101">
        <f>(G9+G13+H9)*1%</f>
        <v>33889.6593</v>
      </c>
      <c r="H64" s="107"/>
    </row>
    <row r="65" spans="1:8" ht="12.75" customHeight="1" thickBot="1">
      <c r="A65" s="68" t="s">
        <v>72</v>
      </c>
      <c r="B65" s="7"/>
      <c r="C65" s="7"/>
      <c r="D65" s="7"/>
      <c r="E65" s="7"/>
      <c r="F65" s="7"/>
      <c r="G65" s="101">
        <f>G66+G67+G68+G69+G70+G71</f>
        <v>14954.51</v>
      </c>
      <c r="H65" s="75"/>
    </row>
    <row r="66" spans="1:8" s="32" customFormat="1" ht="12.75" customHeight="1">
      <c r="A66" s="120" t="s">
        <v>84</v>
      </c>
      <c r="B66" s="5"/>
      <c r="C66" s="5"/>
      <c r="D66" s="5"/>
      <c r="E66" s="5"/>
      <c r="F66" s="5"/>
      <c r="G66" s="86">
        <v>600</v>
      </c>
      <c r="H66" s="109"/>
    </row>
    <row r="67" spans="1:8" s="32" customFormat="1" ht="12.75" customHeight="1">
      <c r="A67" s="122" t="s">
        <v>74</v>
      </c>
      <c r="B67" s="5"/>
      <c r="C67" s="5"/>
      <c r="D67" s="5"/>
      <c r="E67" s="5"/>
      <c r="F67" s="5"/>
      <c r="G67" s="87"/>
      <c r="H67" s="121"/>
    </row>
    <row r="68" spans="1:8" s="32" customFormat="1" ht="12.75" customHeight="1">
      <c r="A68" s="122" t="s">
        <v>75</v>
      </c>
      <c r="B68" s="5"/>
      <c r="C68" s="5"/>
      <c r="D68" s="5"/>
      <c r="E68" s="5"/>
      <c r="F68" s="5"/>
      <c r="G68" s="87">
        <v>13464.6</v>
      </c>
      <c r="H68" s="121"/>
    </row>
    <row r="69" spans="1:8" s="32" customFormat="1" ht="12.75" customHeight="1">
      <c r="A69" s="122" t="s">
        <v>76</v>
      </c>
      <c r="B69" s="5"/>
      <c r="C69" s="5"/>
      <c r="D69" s="5"/>
      <c r="E69" s="5"/>
      <c r="F69" s="5"/>
      <c r="G69" s="87">
        <v>-3464.09</v>
      </c>
      <c r="H69" s="121"/>
    </row>
    <row r="70" spans="1:8" s="32" customFormat="1" ht="12.75" customHeight="1">
      <c r="A70" s="122" t="s">
        <v>77</v>
      </c>
      <c r="B70" s="5"/>
      <c r="C70" s="5"/>
      <c r="D70" s="5"/>
      <c r="E70" s="5"/>
      <c r="F70" s="5"/>
      <c r="G70" s="87">
        <v>4038</v>
      </c>
      <c r="H70" s="121"/>
    </row>
    <row r="71" spans="1:8" ht="30" customHeight="1" thickBot="1">
      <c r="A71" s="128" t="s">
        <v>78</v>
      </c>
      <c r="B71" s="129"/>
      <c r="C71" s="129"/>
      <c r="D71" s="129"/>
      <c r="E71" s="129"/>
      <c r="F71" s="130"/>
      <c r="G71" s="89">
        <v>316</v>
      </c>
      <c r="H71" s="123"/>
    </row>
    <row r="72" spans="1:8" ht="12.75" customHeight="1" thickBot="1">
      <c r="A72" s="68" t="s">
        <v>73</v>
      </c>
      <c r="B72" s="7"/>
      <c r="C72" s="7"/>
      <c r="D72" s="7"/>
      <c r="E72" s="7"/>
      <c r="F72" s="7"/>
      <c r="G72" s="75">
        <f>SUM(G73:G77)</f>
        <v>77085.03</v>
      </c>
      <c r="H72" s="75"/>
    </row>
    <row r="73" spans="1:8" ht="12.75" customHeight="1">
      <c r="A73" s="43" t="s">
        <v>83</v>
      </c>
      <c r="B73" s="44"/>
      <c r="C73" s="44"/>
      <c r="D73" s="44"/>
      <c r="E73" s="44"/>
      <c r="F73" s="4"/>
      <c r="G73" s="117">
        <v>57456</v>
      </c>
      <c r="H73" s="125"/>
    </row>
    <row r="74" spans="1:8" ht="12.75" customHeight="1">
      <c r="A74" s="43" t="s">
        <v>85</v>
      </c>
      <c r="B74" s="44"/>
      <c r="C74" s="44"/>
      <c r="D74" s="44"/>
      <c r="E74" s="44"/>
      <c r="F74" s="4"/>
      <c r="G74" s="78">
        <v>508</v>
      </c>
      <c r="H74" s="108"/>
    </row>
    <row r="75" spans="1:8" ht="12.75" customHeight="1">
      <c r="A75" s="43" t="s">
        <v>86</v>
      </c>
      <c r="B75" s="44"/>
      <c r="C75" s="44"/>
      <c r="D75" s="44"/>
      <c r="E75" s="44"/>
      <c r="F75" s="4"/>
      <c r="G75" s="117">
        <v>14421.03</v>
      </c>
      <c r="H75" s="118"/>
    </row>
    <row r="76" spans="1:8" ht="12.75" customHeight="1">
      <c r="A76" s="43" t="s">
        <v>87</v>
      </c>
      <c r="B76" s="44"/>
      <c r="C76" s="44"/>
      <c r="D76" s="44"/>
      <c r="E76" s="44"/>
      <c r="F76" s="4"/>
      <c r="G76" s="117">
        <v>4700</v>
      </c>
      <c r="H76" s="118"/>
    </row>
    <row r="77" spans="1:8" ht="12.75" customHeight="1" thickBot="1">
      <c r="A77" s="43"/>
      <c r="B77" s="44"/>
      <c r="C77" s="44"/>
      <c r="D77" s="44"/>
      <c r="E77" s="44"/>
      <c r="F77" s="4"/>
      <c r="G77" s="117"/>
      <c r="H77" s="126"/>
    </row>
    <row r="78" spans="1:8" ht="12.75" customHeight="1">
      <c r="A78" s="70" t="s">
        <v>79</v>
      </c>
      <c r="B78" s="71"/>
      <c r="C78" s="71"/>
      <c r="D78" s="71"/>
      <c r="E78" s="71"/>
      <c r="F78" s="72"/>
      <c r="G78" s="77">
        <v>138000</v>
      </c>
      <c r="H78" s="109"/>
    </row>
    <row r="79" spans="1:8" ht="12.75" customHeight="1" thickBot="1">
      <c r="A79" s="23" t="s">
        <v>80</v>
      </c>
      <c r="B79" s="69"/>
      <c r="C79" s="69"/>
      <c r="D79" s="69"/>
      <c r="E79" s="69"/>
      <c r="F79" s="69"/>
      <c r="G79" s="79">
        <f>ROUND(G78*0.271,2)</f>
        <v>37398</v>
      </c>
      <c r="H79" s="76"/>
    </row>
    <row r="80" spans="1:8" ht="12.75" customHeight="1" thickBot="1">
      <c r="A80" s="23" t="s">
        <v>81</v>
      </c>
      <c r="B80" s="69"/>
      <c r="C80" s="69"/>
      <c r="D80" s="69"/>
      <c r="E80" s="69"/>
      <c r="F80" s="69"/>
      <c r="G80" s="79">
        <v>418448.66</v>
      </c>
      <c r="H80" s="76"/>
    </row>
    <row r="81" spans="1:8" ht="12.75" customHeight="1" thickBot="1">
      <c r="A81" s="23" t="s">
        <v>82</v>
      </c>
      <c r="B81" s="69"/>
      <c r="C81" s="69"/>
      <c r="D81" s="69"/>
      <c r="E81" s="69"/>
      <c r="F81" s="69"/>
      <c r="G81" s="79">
        <v>130556.57</v>
      </c>
      <c r="H81" s="76"/>
    </row>
    <row r="82" spans="1:8" ht="12.75" customHeight="1" thickBot="1">
      <c r="A82" s="40" t="s">
        <v>19</v>
      </c>
      <c r="B82" s="41"/>
      <c r="C82" s="41"/>
      <c r="D82" s="41"/>
      <c r="E82" s="41"/>
      <c r="F82" s="41"/>
      <c r="G82" s="92">
        <f>SUM(G17+G24+G32+G57+G58+G59+G60+G61+G62+G64+G65+G72+G78+G79+G80+G81)</f>
        <v>3239997.779299999</v>
      </c>
      <c r="H82" s="37"/>
    </row>
    <row r="83" spans="1:8" ht="12.75" customHeight="1" thickBot="1">
      <c r="A83" s="124" t="s">
        <v>89</v>
      </c>
      <c r="B83" s="41"/>
      <c r="C83" s="41"/>
      <c r="D83" s="41"/>
      <c r="E83" s="41"/>
      <c r="F83" s="41"/>
      <c r="G83" s="102">
        <f>SUM(G6+G15-G82)</f>
        <v>-125047.37929999875</v>
      </c>
      <c r="H83" s="42"/>
    </row>
    <row r="84" spans="1:7" ht="12.75" customHeight="1">
      <c r="A84" t="s">
        <v>20</v>
      </c>
      <c r="G84" t="s">
        <v>60</v>
      </c>
    </row>
    <row r="85" spans="1:7" ht="12.75" customHeight="1">
      <c r="A85" t="s">
        <v>56</v>
      </c>
      <c r="G85" t="s">
        <v>61</v>
      </c>
    </row>
  </sheetData>
  <sheetProtection selectLockedCells="1" selectUnlockedCells="1"/>
  <protectedRanges>
    <protectedRange password="C6FB" sqref="G30 G57" name="Диапазон1"/>
    <protectedRange password="C6FB" sqref="G17:H17" name="Диапазон2"/>
    <protectedRange password="C6FB" sqref="G20:H20" name="Диапазон3"/>
    <protectedRange password="C6FB" sqref="G24:H24" name="Диапазон4"/>
  </protectedRanges>
  <mergeCells count="1">
    <mergeCell ref="A71:F71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2020-03-04T09:48:17Z</cp:lastPrinted>
  <dcterms:created xsi:type="dcterms:W3CDTF">1996-10-08T23:32:33Z</dcterms:created>
  <dcterms:modified xsi:type="dcterms:W3CDTF">2021-03-30T10:56:39Z</dcterms:modified>
  <cp:category/>
  <cp:version/>
  <cp:contentType/>
  <cp:contentStatus/>
</cp:coreProperties>
</file>